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10.98.11.120\HomeFolder$\0443.STEP-DAAS04\"/>
    </mc:Choice>
  </mc:AlternateContent>
  <xr:revisionPtr revIDLastSave="0" documentId="13_ncr:1_{4FC7046C-BA9E-4B0A-95C8-F99F8DD7B1D9}" xr6:coauthVersionLast="44" xr6:coauthVersionMax="44" xr10:uidLastSave="{00000000-0000-0000-0000-000000000000}"/>
  <workbookProtection workbookAlgorithmName="SHA-512" workbookHashValue="aqbauyFj4uhKuWDJSH1uGUXExijnIPOdBTwWdN+XdIdTjMlGQ1aDYwTDP9S1vneIf1cGMQg8hhM1WFlgvHikOg==" workbookSaltValue="EfsGNQiFhipyx4ta3ihl4Q==" workbookSpinCount="100000" lockStructure="1"/>
  <bookViews>
    <workbookView xWindow="20370" yWindow="-120" windowWidth="19440" windowHeight="14880"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externalReferences>
    <externalReference r:id="rId15"/>
  </externalReferences>
  <definedNames>
    <definedName name="_" localSheetId="1">#REF!</definedName>
    <definedName name="_">#REF!</definedName>
    <definedName name="_xlnm._FilterDatabase" localSheetId="9" hidden="1">'【チェックリスト】 '!$A$1:$G$64</definedName>
    <definedName name="_xlnm._FilterDatabase" localSheetId="4" hidden="1">限!$A$2:$AR$1790</definedName>
    <definedName name="_xlnm._FilterDatabase" localSheetId="12" hidden="1">自治体コード!$A$1:$BE$1789</definedName>
    <definedName name="_xlnm._FilterDatabase" localSheetId="1" hidden="1">自治体公表用様式!$A$2:$F$400</definedName>
    <definedName name="_xlnm._FilterDatabase" localSheetId="0" hidden="1">実施計画様式!$A$69:$CI$473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9">'【チェックリスト】 '!$A$1:$E$63</definedName>
    <definedName name="_xlnm.Print_Area" localSheetId="6">基金調べ!$A$1:$J$18</definedName>
    <definedName name="_xlnm.Print_Area" localSheetId="4">限!$A$1:$AU$1790</definedName>
    <definedName name="_xlnm.Print_Area" localSheetId="1">自治体公表用様式!$A$1:$F$400</definedName>
    <definedName name="_xlnm.Print_Area" localSheetId="0">実施計画様式!$A$1:$AY$474</definedName>
    <definedName name="_xlnm.Print_Area" localSheetId="3">分岐管理シート!$A$64:$BF$472</definedName>
    <definedName name="_xlnm.Print_Area" localSheetId="5">'別表（R6低所得世帯支援・不足額給付）'!$A$1:$N$152</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 localSheetId="1">[1]―!$G$2</definedName>
    <definedName name="エネルギー・食料品価格等の物価高騰の影響を受けた生活者等に対して事業の効果が直接及ぶ">―!$G$2</definedName>
    <definedName name="一体支援_目標_R6">―!$AP$27:$AP$39</definedName>
    <definedName name="基金_通常" localSheetId="1">[1]―!$S$2:$S$3</definedName>
    <definedName name="基金_通常">―!$S$2:$S$3</definedName>
    <definedName name="基金_低所得" localSheetId="1">[1]―!$U$5</definedName>
    <definedName name="基金_低所得">―!$U$5</definedName>
    <definedName name="基金の要件" localSheetId="1">[1]―!$AJ$2:$AJ$4</definedName>
    <definedName name="基金の要件">―!$AJ$2:$AJ$4</definedName>
    <definedName name="経済対策との関係">―!$K$2</definedName>
    <definedName name="経済対策との関係_R6" localSheetId="1">[1]―!$K$4</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 localSheetId="1">[1]―!$S$2:$S$3</definedName>
    <definedName name="個人を対象とした給付金等">―!$S$2:$S$3</definedName>
    <definedName name="個人を対象とした給付金等_低所得" localSheetId="1">[1]―!$S$5</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[1]―!$A$22</definedName>
    <definedName name="国の予算年度_R6補正">―!$A$22</definedName>
    <definedName name="国の予算年度_R6補正orR7予備" localSheetId="1">[1]―!$A$35:$A$36</definedName>
    <definedName name="国の予算年度_R6補正orR7予備">―!$A$35:$A$36</definedName>
    <definedName name="国の予算年度_R6補正orR7予備orR7補正">―!$A$42:$A$44</definedName>
    <definedName name="国の予算年度_R6補正orR7予備or両方" localSheetId="1">[1]―!$A$38:$A$40</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事業始期_R5_通常">―!$W$29:$W$40</definedName>
    <definedName name="事業始期_R6_通常">―!$W$29:$W$40</definedName>
    <definedName name="事業始期_R7_通常" localSheetId="1">[1]―!$W$56:$W$67</definedName>
    <definedName name="事業始期_R7_通常">―!$W$56:$W$67</definedName>
    <definedName name="事業始期_別表3" localSheetId="1">[1]―!$AA$33:$AA$41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基金">―!$Y$42:$Y$54</definedName>
    <definedName name="事業終期_別表3" localSheetId="1">[1]―!$AC$37:$AC$48</definedName>
    <definedName name="事業終期_別表3">―!$AC$37:$AC$48</definedName>
    <definedName name="種類_推奨事業メニュー" localSheetId="1">[1]―!$O$2:$O$10</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 localSheetId="1">[1]―!$AN$2</definedName>
    <definedName name="住民税均等割非課税世帯への給付のための費用以外には使用していない">―!$AN$2</definedName>
    <definedName name="対象外経費に臨時交付金を充当していない" localSheetId="1">[1]―!$M$2:$M$2</definedName>
    <definedName name="対象外経費に臨時交付金を充当していない">―!$M$2:$M$2</definedName>
    <definedName name="対象分野">参考資料1_対象分野リスト!$C$3:$C$24</definedName>
    <definedName name="対象分野_R6" localSheetId="1">[1]参考資料1_対象分野リスト!$C$29:$C$64</definedName>
    <definedName name="対象分野_R6">参考資料1_対象分野リスト!$C$29:$C$64</definedName>
    <definedName name="対象分野_R7">参考資料1_対象分野リスト!$C$67:$C$111</definedName>
    <definedName name="対象分野_低" localSheetId="1">[1]参考資料1_対象分野リスト!$F$3</definedName>
    <definedName name="対象分野_低">参考資料1_対象分野リスト!$F$3</definedName>
    <definedName name="地方単独事業" localSheetId="1">[1]―!$E$2</definedName>
    <definedName name="地方単独事業">―!$E$2</definedName>
    <definedName name="中小企業・小規模事業者の賃上げ環境整備の細分化項目">参考資料1_対象分野リスト!$C$137:$C$143</definedName>
    <definedName name="低_推奨事業メニュー" localSheetId="1">[1]―!$O$12</definedName>
    <definedName name="低_推奨事業メニュー">―!$O$12</definedName>
    <definedName name="低所得世帯支援_周知方法" localSheetId="1">[1]―!$AR$2:$AR$7</definedName>
    <definedName name="低所得世帯支援_周知方法">―!$AR$2:$AR$7</definedName>
    <definedName name="低所得世帯支援_目標">―!$AP$2:$AP$5</definedName>
    <definedName name="低所得世帯支援_目標_R6">―!$AP$8:$AP$14</definedName>
    <definedName name="都道府県別_括弧あり" localSheetId="1">[1]自治体コード!$J$2:$J$48</definedName>
    <definedName name="都道府県別_括弧あり">自治体コード!$J$2:$J$48</definedName>
    <definedName name="特定事業者等支援" localSheetId="1">[1]―!$Q$2:$Q$3</definedName>
    <definedName name="特定事業者等支援">―!$Q$2:$Q$3</definedName>
    <definedName name="特定事業者等支援_低所得" localSheetId="1">[1]―!$Q$5</definedName>
    <definedName name="特定事業者等支援_低所得">―!$Q$5</definedName>
    <definedName name="農林水産・食品分野の細分化項目">参考資料1_対象分野リスト!$C$114:$C$134</definedName>
    <definedName name="不足額給付・新給付金_目標_R6" localSheetId="1">[1]―!$AP$43:$AP$51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[1]―!$AE$13:$AE$18</definedName>
    <definedName name="予算区分_R7_通常">―!$AE$13:$AE$18</definedName>
    <definedName name="予算区分_通常">―!$AE$2:$AE$7</definedName>
    <definedName name="臨時の措置であることが分かる名称" localSheetId="1">[1]―!$I$2</definedName>
    <definedName name="臨時の措置であることが分かる名称">―!$I$2</definedName>
    <definedName name="枠_給付支援" localSheetId="1">[1]―!$C$10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[1]―!$C$2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X16" i="19" l="1"/>
  <c r="B3" i="40" l="1" a="1"/>
  <c r="B3" i="40" s="1"/>
  <c r="A3" i="40" s="1"/>
  <c r="F3" i="40" a="1"/>
  <c r="F3" i="40" s="1"/>
  <c r="E3" i="40" a="1"/>
  <c r="E3" i="40" s="1"/>
  <c r="D3" i="40" a="1"/>
  <c r="D3" i="40" s="1"/>
  <c r="C3" i="40" a="1"/>
  <c r="C3" i="40" s="1"/>
  <c r="A4" i="40" l="1"/>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 r="AY10" i="19" l="1"/>
  <c r="BZ82" i="19" l="1"/>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Z475" i="19"/>
  <c r="BZ81" i="19"/>
  <c r="BZ80" i="19"/>
  <c r="BZ79" i="19"/>
  <c r="W75" i="19" l="1"/>
  <c r="S75" i="19"/>
  <c r="R78" i="19"/>
  <c r="Q78" i="19" s="1"/>
  <c r="R77" i="19"/>
  <c r="Q77" i="19" s="1"/>
  <c r="R76" i="19"/>
  <c r="Q76" i="19" l="1"/>
  <c r="AA76" i="19"/>
  <c r="R474" i="19"/>
  <c r="Q474" i="19" s="1"/>
  <c r="R473" i="19"/>
  <c r="Q473" i="19"/>
  <c r="R472" i="19"/>
  <c r="Q472" i="19"/>
  <c r="R471" i="19"/>
  <c r="Q471" i="19"/>
  <c r="R470" i="19"/>
  <c r="Q470" i="19" s="1"/>
  <c r="R469" i="19"/>
  <c r="Q469" i="19"/>
  <c r="R468" i="19"/>
  <c r="Q468" i="19" s="1"/>
  <c r="R467" i="19"/>
  <c r="Q467" i="19"/>
  <c r="R466" i="19"/>
  <c r="Q466" i="19"/>
  <c r="R465" i="19"/>
  <c r="Q465" i="19"/>
  <c r="R464" i="19"/>
  <c r="Q464" i="19" s="1"/>
  <c r="R463" i="19"/>
  <c r="Q463" i="19"/>
  <c r="R462" i="19"/>
  <c r="Q462" i="19" s="1"/>
  <c r="R461" i="19"/>
  <c r="Q461" i="19"/>
  <c r="R460" i="19"/>
  <c r="Q460" i="19"/>
  <c r="R459" i="19"/>
  <c r="Q459" i="19"/>
  <c r="R458" i="19"/>
  <c r="Q458" i="19" s="1"/>
  <c r="R457" i="19"/>
  <c r="Q457" i="19"/>
  <c r="R456" i="19"/>
  <c r="Q456" i="19" s="1"/>
  <c r="R455" i="19"/>
  <c r="Q455" i="19"/>
  <c r="R454" i="19"/>
  <c r="Q454" i="19"/>
  <c r="R453" i="19"/>
  <c r="Q453" i="19"/>
  <c r="R452" i="19"/>
  <c r="Q452" i="19" s="1"/>
  <c r="R451" i="19"/>
  <c r="Q451" i="19"/>
  <c r="R450" i="19"/>
  <c r="Q450" i="19" s="1"/>
  <c r="R449" i="19"/>
  <c r="Q449" i="19"/>
  <c r="R448" i="19"/>
  <c r="Q448" i="19"/>
  <c r="R447" i="19"/>
  <c r="Q447" i="19"/>
  <c r="R446" i="19"/>
  <c r="Q446" i="19" s="1"/>
  <c r="R445" i="19"/>
  <c r="Q445" i="19"/>
  <c r="R444" i="19"/>
  <c r="Q444" i="19" s="1"/>
  <c r="R443" i="19"/>
  <c r="Q443" i="19"/>
  <c r="R442" i="19"/>
  <c r="Q442" i="19"/>
  <c r="R441" i="19"/>
  <c r="Q441" i="19" s="1"/>
  <c r="R440" i="19"/>
  <c r="Q440" i="19" s="1"/>
  <c r="R439" i="19"/>
  <c r="Q439" i="19"/>
  <c r="R438" i="19"/>
  <c r="Q438" i="19" s="1"/>
  <c r="R437" i="19"/>
  <c r="Q437" i="19" s="1"/>
  <c r="R436" i="19"/>
  <c r="Q436" i="19"/>
  <c r="R435" i="19"/>
  <c r="Q435" i="19" s="1"/>
  <c r="R434" i="19"/>
  <c r="Q434" i="19" s="1"/>
  <c r="R433" i="19"/>
  <c r="Q433" i="19"/>
  <c r="R432" i="19"/>
  <c r="Q432" i="19" s="1"/>
  <c r="R431" i="19"/>
  <c r="Q431" i="19"/>
  <c r="R430" i="19"/>
  <c r="Q430" i="19"/>
  <c r="R429" i="19"/>
  <c r="Q429" i="19" s="1"/>
  <c r="R428" i="19"/>
  <c r="Q428" i="19" s="1"/>
  <c r="R427" i="19"/>
  <c r="Q427" i="19"/>
  <c r="R426" i="19"/>
  <c r="Q426" i="19" s="1"/>
  <c r="R425" i="19"/>
  <c r="Q425" i="19"/>
  <c r="R424" i="19"/>
  <c r="Q424" i="19"/>
  <c r="R423" i="19"/>
  <c r="Q423" i="19" s="1"/>
  <c r="R422" i="19"/>
  <c r="Q422" i="19" s="1"/>
  <c r="R421" i="19"/>
  <c r="Q421" i="19"/>
  <c r="R420" i="19"/>
  <c r="Q420" i="19" s="1"/>
  <c r="R419" i="19"/>
  <c r="Q419" i="19"/>
  <c r="R418" i="19"/>
  <c r="Q418" i="19"/>
  <c r="R417" i="19"/>
  <c r="Q417" i="19" s="1"/>
  <c r="R416" i="19"/>
  <c r="Q416" i="19" s="1"/>
  <c r="R415" i="19"/>
  <c r="Q415" i="19"/>
  <c r="R414" i="19"/>
  <c r="Q414" i="19" s="1"/>
  <c r="R413" i="19"/>
  <c r="Q413" i="19"/>
  <c r="R412" i="19"/>
  <c r="Q412" i="19"/>
  <c r="R411" i="19"/>
  <c r="Q411" i="19" s="1"/>
  <c r="R410" i="19"/>
  <c r="Q410" i="19" s="1"/>
  <c r="R409" i="19"/>
  <c r="Q409" i="19"/>
  <c r="R408" i="19"/>
  <c r="Q408" i="19" s="1"/>
  <c r="R407" i="19"/>
  <c r="Q407" i="19"/>
  <c r="R406" i="19"/>
  <c r="Q406" i="19"/>
  <c r="R405" i="19"/>
  <c r="Q405" i="19" s="1"/>
  <c r="R404" i="19"/>
  <c r="Q404" i="19" s="1"/>
  <c r="R403" i="19"/>
  <c r="Q403" i="19"/>
  <c r="R402" i="19"/>
  <c r="Q402" i="19" s="1"/>
  <c r="R401" i="19"/>
  <c r="Q401" i="19"/>
  <c r="R400" i="19"/>
  <c r="Q400" i="19"/>
  <c r="R399" i="19"/>
  <c r="Q399" i="19" s="1"/>
  <c r="R398" i="19"/>
  <c r="Q398" i="19" s="1"/>
  <c r="R397" i="19"/>
  <c r="Q397" i="19"/>
  <c r="R396" i="19"/>
  <c r="Q396" i="19" s="1"/>
  <c r="R395" i="19"/>
  <c r="Q395" i="19" s="1"/>
  <c r="R394" i="19"/>
  <c r="Q394" i="19"/>
  <c r="R393" i="19"/>
  <c r="Q393" i="19" s="1"/>
  <c r="R392" i="19"/>
  <c r="Q392" i="19" s="1"/>
  <c r="R391" i="19"/>
  <c r="Q391" i="19"/>
  <c r="R390" i="19"/>
  <c r="Q390" i="19" s="1"/>
  <c r="R389" i="19"/>
  <c r="Q389" i="19" s="1"/>
  <c r="R388" i="19"/>
  <c r="Q388" i="19"/>
  <c r="R387" i="19"/>
  <c r="Q387" i="19" s="1"/>
  <c r="R386" i="19"/>
  <c r="Q386" i="19" s="1"/>
  <c r="R385" i="19"/>
  <c r="Q385" i="19"/>
  <c r="R384" i="19"/>
  <c r="Q384" i="19" s="1"/>
  <c r="R383" i="19"/>
  <c r="Q383" i="19" s="1"/>
  <c r="R382" i="19"/>
  <c r="Q382" i="19"/>
  <c r="R381" i="19"/>
  <c r="Q381" i="19" s="1"/>
  <c r="R380" i="19"/>
  <c r="Q380" i="19" s="1"/>
  <c r="R379" i="19"/>
  <c r="Q379" i="19"/>
  <c r="R378" i="19"/>
  <c r="Q378" i="19" s="1"/>
  <c r="R377" i="19"/>
  <c r="Q377" i="19" s="1"/>
  <c r="R376" i="19"/>
  <c r="Q376" i="19"/>
  <c r="R375" i="19"/>
  <c r="Q375" i="19" s="1"/>
  <c r="R374" i="19"/>
  <c r="Q374" i="19" s="1"/>
  <c r="R373" i="19"/>
  <c r="Q373" i="19"/>
  <c r="R372" i="19"/>
  <c r="Q372" i="19" s="1"/>
  <c r="R371" i="19"/>
  <c r="Q371" i="19" s="1"/>
  <c r="R370" i="19"/>
  <c r="Q370" i="19"/>
  <c r="R369" i="19"/>
  <c r="Q369" i="19" s="1"/>
  <c r="R368" i="19"/>
  <c r="Q368" i="19" s="1"/>
  <c r="R367" i="19"/>
  <c r="Q367" i="19"/>
  <c r="R366" i="19"/>
  <c r="Q366" i="19" s="1"/>
  <c r="R365" i="19"/>
  <c r="Q365" i="19" s="1"/>
  <c r="R364" i="19"/>
  <c r="Q364" i="19"/>
  <c r="R363" i="19"/>
  <c r="Q363" i="19" s="1"/>
  <c r="R362" i="19"/>
  <c r="Q362" i="19" s="1"/>
  <c r="R361" i="19"/>
  <c r="Q361" i="19"/>
  <c r="R360" i="19"/>
  <c r="Q360" i="19" s="1"/>
  <c r="R359" i="19"/>
  <c r="Q359" i="19" s="1"/>
  <c r="R358" i="19"/>
  <c r="Q358" i="19"/>
  <c r="R357" i="19"/>
  <c r="Q357" i="19" s="1"/>
  <c r="R356" i="19"/>
  <c r="Q356" i="19" s="1"/>
  <c r="R355" i="19"/>
  <c r="Q355" i="19"/>
  <c r="R354" i="19"/>
  <c r="Q354" i="19" s="1"/>
  <c r="R353" i="19"/>
  <c r="Q353" i="19" s="1"/>
  <c r="R352" i="19"/>
  <c r="Q352" i="19"/>
  <c r="R351" i="19"/>
  <c r="Q351" i="19" s="1"/>
  <c r="R350" i="19"/>
  <c r="Q350" i="19" s="1"/>
  <c r="R349" i="19"/>
  <c r="Q349" i="19"/>
  <c r="R348" i="19"/>
  <c r="Q348" i="19" s="1"/>
  <c r="R347" i="19"/>
  <c r="Q347" i="19" s="1"/>
  <c r="R346" i="19"/>
  <c r="Q346" i="19" s="1"/>
  <c r="R345" i="19"/>
  <c r="Q345" i="19" s="1"/>
  <c r="R344" i="19"/>
  <c r="Q344" i="19" s="1"/>
  <c r="R343" i="19"/>
  <c r="Q343" i="19"/>
  <c r="R342" i="19"/>
  <c r="Q342" i="19" s="1"/>
  <c r="R341" i="19"/>
  <c r="Q341" i="19" s="1"/>
  <c r="R340" i="19"/>
  <c r="Q340" i="19"/>
  <c r="R339" i="19"/>
  <c r="Q339" i="19" s="1"/>
  <c r="R338" i="19"/>
  <c r="Q338" i="19" s="1"/>
  <c r="R337" i="19"/>
  <c r="Q337" i="19"/>
  <c r="R336" i="19"/>
  <c r="Q336" i="19" s="1"/>
  <c r="R335" i="19"/>
  <c r="Q335" i="19" s="1"/>
  <c r="R334" i="19"/>
  <c r="Q334" i="19"/>
  <c r="R333" i="19"/>
  <c r="Q333" i="19" s="1"/>
  <c r="R332" i="19"/>
  <c r="Q332" i="19" s="1"/>
  <c r="R331" i="19"/>
  <c r="Q331" i="19"/>
  <c r="R330" i="19"/>
  <c r="Q330" i="19" s="1"/>
  <c r="R329" i="19"/>
  <c r="Q329" i="19" s="1"/>
  <c r="R328" i="19"/>
  <c r="Q328" i="19"/>
  <c r="R327" i="19"/>
  <c r="Q327" i="19" s="1"/>
  <c r="R326" i="19"/>
  <c r="Q326" i="19" s="1"/>
  <c r="R325" i="19"/>
  <c r="Q325" i="19"/>
  <c r="R324" i="19"/>
  <c r="Q324" i="19" s="1"/>
  <c r="R323" i="19"/>
  <c r="Q323" i="19" s="1"/>
  <c r="R322" i="19"/>
  <c r="Q322" i="19"/>
  <c r="R321" i="19"/>
  <c r="Q321" i="19" s="1"/>
  <c r="R320" i="19"/>
  <c r="Q320" i="19" s="1"/>
  <c r="BO320" i="19" s="1"/>
  <c r="R319" i="19"/>
  <c r="Q319" i="19"/>
  <c r="R318" i="19"/>
  <c r="Q318" i="19" s="1"/>
  <c r="R317" i="19"/>
  <c r="Q317" i="19" s="1"/>
  <c r="R316" i="19"/>
  <c r="Q316" i="19"/>
  <c r="R315" i="19"/>
  <c r="Q315" i="19" s="1"/>
  <c r="R314" i="19"/>
  <c r="Q314" i="19" s="1"/>
  <c r="R313" i="19"/>
  <c r="Q313" i="19"/>
  <c r="R312" i="19"/>
  <c r="Q312" i="19" s="1"/>
  <c r="R311" i="19"/>
  <c r="Q311" i="19" s="1"/>
  <c r="R310" i="19"/>
  <c r="Q310" i="19"/>
  <c r="R309" i="19"/>
  <c r="Q309" i="19" s="1"/>
  <c r="R308" i="19"/>
  <c r="Q308" i="19" s="1"/>
  <c r="BO308" i="19" s="1"/>
  <c r="R307" i="19"/>
  <c r="Q307" i="19"/>
  <c r="R306" i="19"/>
  <c r="Q306" i="19" s="1"/>
  <c r="BO306" i="19" s="1"/>
  <c r="R305" i="19"/>
  <c r="Q305" i="19" s="1"/>
  <c r="R304" i="19"/>
  <c r="Q304" i="19"/>
  <c r="R303" i="19"/>
  <c r="Q303" i="19" s="1"/>
  <c r="R302" i="19"/>
  <c r="Q302" i="19" s="1"/>
  <c r="R301" i="19"/>
  <c r="Q301" i="19"/>
  <c r="R300" i="19"/>
  <c r="Q300" i="19" s="1"/>
  <c r="R299" i="19"/>
  <c r="Q299" i="19" s="1"/>
  <c r="R298" i="19"/>
  <c r="Q298" i="19"/>
  <c r="R297" i="19"/>
  <c r="Q297" i="19" s="1"/>
  <c r="R296" i="19"/>
  <c r="Q296" i="19" s="1"/>
  <c r="BO296" i="19" s="1"/>
  <c r="R295" i="19"/>
  <c r="Q295" i="19"/>
  <c r="R294" i="19"/>
  <c r="Q294" i="19" s="1"/>
  <c r="BO294" i="19" s="1"/>
  <c r="R293" i="19"/>
  <c r="Q293" i="19" s="1"/>
  <c r="R292" i="19"/>
  <c r="Q292" i="19"/>
  <c r="R291" i="19"/>
  <c r="Q291" i="19" s="1"/>
  <c r="R290" i="19"/>
  <c r="Q290" i="19" s="1"/>
  <c r="R289" i="19"/>
  <c r="Q289" i="19"/>
  <c r="R288" i="19"/>
  <c r="Q288" i="19" s="1"/>
  <c r="R287" i="19"/>
  <c r="Q287" i="19" s="1"/>
  <c r="R286" i="19"/>
  <c r="Q286" i="19"/>
  <c r="R285" i="19"/>
  <c r="Q285" i="19" s="1"/>
  <c r="R284" i="19"/>
  <c r="Q284" i="19" s="1"/>
  <c r="BO284" i="19" s="1"/>
  <c r="R283" i="19"/>
  <c r="Q283" i="19"/>
  <c r="R282" i="19"/>
  <c r="Q282" i="19" s="1"/>
  <c r="BO282" i="19" s="1"/>
  <c r="R281" i="19"/>
  <c r="Q281" i="19" s="1"/>
  <c r="R280" i="19"/>
  <c r="Q280" i="19"/>
  <c r="R279" i="19"/>
  <c r="Q279" i="19" s="1"/>
  <c r="R278" i="19"/>
  <c r="Q278" i="19" s="1"/>
  <c r="R277" i="19"/>
  <c r="Q277" i="19"/>
  <c r="R276" i="19"/>
  <c r="Q276" i="19" s="1"/>
  <c r="R275" i="19"/>
  <c r="Q275" i="19" s="1"/>
  <c r="R274" i="19"/>
  <c r="Q274" i="19"/>
  <c r="R273" i="19"/>
  <c r="Q273" i="19" s="1"/>
  <c r="R272" i="19"/>
  <c r="Q272" i="19" s="1"/>
  <c r="BO272" i="19" s="1"/>
  <c r="R271" i="19"/>
  <c r="Q271" i="19"/>
  <c r="R270" i="19"/>
  <c r="Q270" i="19" s="1"/>
  <c r="BO270" i="19" s="1"/>
  <c r="R269" i="19"/>
  <c r="Q269" i="19" s="1"/>
  <c r="R268" i="19"/>
  <c r="Q268" i="19"/>
  <c r="R267" i="19"/>
  <c r="Q267" i="19" s="1"/>
  <c r="R266" i="19"/>
  <c r="Q266" i="19" s="1"/>
  <c r="R265" i="19"/>
  <c r="Q265" i="19"/>
  <c r="R264" i="19"/>
  <c r="Q264" i="19" s="1"/>
  <c r="R263" i="19"/>
  <c r="Q263" i="19" s="1"/>
  <c r="R262" i="19"/>
  <c r="Q262" i="19" s="1"/>
  <c r="R261" i="19"/>
  <c r="Q261" i="19" s="1"/>
  <c r="R260" i="19"/>
  <c r="Q260" i="19" s="1"/>
  <c r="BO260" i="19" s="1"/>
  <c r="R259" i="19"/>
  <c r="Q259" i="19"/>
  <c r="R258" i="19"/>
  <c r="Q258" i="19" s="1"/>
  <c r="BO258" i="19" s="1"/>
  <c r="R257" i="19"/>
  <c r="Q257" i="19" s="1"/>
  <c r="R256" i="19"/>
  <c r="Q256" i="19"/>
  <c r="R255" i="19"/>
  <c r="Q255" i="19" s="1"/>
  <c r="R254" i="19"/>
  <c r="Q254" i="19" s="1"/>
  <c r="R253" i="19"/>
  <c r="Q253" i="19"/>
  <c r="R252" i="19"/>
  <c r="Q252" i="19" s="1"/>
  <c r="R251" i="19"/>
  <c r="Q251" i="19" s="1"/>
  <c r="R250" i="19"/>
  <c r="Q250" i="19"/>
  <c r="R249" i="19"/>
  <c r="Q249" i="19" s="1"/>
  <c r="R248" i="19"/>
  <c r="Q248" i="19" s="1"/>
  <c r="BO248" i="19" s="1"/>
  <c r="R247" i="19"/>
  <c r="Q247" i="19"/>
  <c r="R246" i="19"/>
  <c r="Q246" i="19" s="1"/>
  <c r="BO246" i="19" s="1"/>
  <c r="R245" i="19"/>
  <c r="Q245" i="19" s="1"/>
  <c r="R244" i="19"/>
  <c r="Q244" i="19"/>
  <c r="R243" i="19"/>
  <c r="Q243" i="19" s="1"/>
  <c r="R242" i="19"/>
  <c r="Q242" i="19" s="1"/>
  <c r="R241" i="19"/>
  <c r="Q241" i="19"/>
  <c r="R240" i="19"/>
  <c r="Q240" i="19" s="1"/>
  <c r="R239" i="19"/>
  <c r="Q239" i="19" s="1"/>
  <c r="R238" i="19"/>
  <c r="Q238" i="19"/>
  <c r="R237" i="19"/>
  <c r="Q237" i="19" s="1"/>
  <c r="R236" i="19"/>
  <c r="Q236" i="19" s="1"/>
  <c r="BO236" i="19" s="1"/>
  <c r="R235" i="19"/>
  <c r="Q235" i="19"/>
  <c r="R234" i="19"/>
  <c r="Q234" i="19" s="1"/>
  <c r="BO234" i="19" s="1"/>
  <c r="R233" i="19"/>
  <c r="Q233" i="19" s="1"/>
  <c r="R232" i="19"/>
  <c r="Q232" i="19" s="1"/>
  <c r="BO232" i="19" s="1"/>
  <c r="R231" i="19"/>
  <c r="Q231" i="19" s="1"/>
  <c r="R230" i="19"/>
  <c r="Q230" i="19" s="1"/>
  <c r="R229" i="19"/>
  <c r="Q229" i="19"/>
  <c r="R228" i="19"/>
  <c r="Q228" i="19" s="1"/>
  <c r="R227" i="19"/>
  <c r="Q227" i="19" s="1"/>
  <c r="R226" i="19"/>
  <c r="Q226" i="19" s="1"/>
  <c r="BO226" i="19" s="1"/>
  <c r="R225" i="19"/>
  <c r="Q225" i="19" s="1"/>
  <c r="R224" i="19"/>
  <c r="Q224" i="19" s="1"/>
  <c r="BO224" i="19" s="1"/>
  <c r="R223" i="19"/>
  <c r="Q223" i="19"/>
  <c r="R222" i="19"/>
  <c r="Q222" i="19" s="1"/>
  <c r="BO222" i="19" s="1"/>
  <c r="R221" i="19"/>
  <c r="Q221" i="19" s="1"/>
  <c r="R220" i="19"/>
  <c r="Q220" i="19" s="1"/>
  <c r="BO220" i="19" s="1"/>
  <c r="R219" i="19"/>
  <c r="Q219" i="19" s="1"/>
  <c r="R218" i="19"/>
  <c r="Q218" i="19" s="1"/>
  <c r="R217" i="19"/>
  <c r="Q217" i="19"/>
  <c r="R216" i="19"/>
  <c r="Q216" i="19" s="1"/>
  <c r="BO216" i="19" s="1"/>
  <c r="R215" i="19"/>
  <c r="Q215" i="19" s="1"/>
  <c r="R214" i="19"/>
  <c r="Q214" i="19" s="1"/>
  <c r="BO214" i="19" s="1"/>
  <c r="R213" i="19"/>
  <c r="Q213" i="19" s="1"/>
  <c r="R212" i="19"/>
  <c r="Q212" i="19" s="1"/>
  <c r="BO212" i="19" s="1"/>
  <c r="R211" i="19"/>
  <c r="Q211" i="19"/>
  <c r="R210" i="19"/>
  <c r="Q210" i="19" s="1"/>
  <c r="BO210" i="19" s="1"/>
  <c r="R209" i="19"/>
  <c r="Q209" i="19" s="1"/>
  <c r="R208" i="19"/>
  <c r="Q208" i="19" s="1"/>
  <c r="BO208" i="19" s="1"/>
  <c r="R207" i="19"/>
  <c r="Q207" i="19" s="1"/>
  <c r="R206" i="19"/>
  <c r="Q206" i="19" s="1"/>
  <c r="R205" i="19"/>
  <c r="Q205" i="19"/>
  <c r="R204" i="19"/>
  <c r="Q204" i="19" s="1"/>
  <c r="BO204" i="19" s="1"/>
  <c r="R203" i="19"/>
  <c r="Q203" i="19" s="1"/>
  <c r="R202" i="19"/>
  <c r="Q202" i="19" s="1"/>
  <c r="BO202" i="19" s="1"/>
  <c r="R201" i="19"/>
  <c r="Q201" i="19" s="1"/>
  <c r="R200" i="19"/>
  <c r="Q200" i="19" s="1"/>
  <c r="BO200" i="19" s="1"/>
  <c r="R199" i="19"/>
  <c r="Q199" i="19"/>
  <c r="R198" i="19"/>
  <c r="Q198" i="19" s="1"/>
  <c r="BO198" i="19" s="1"/>
  <c r="R197" i="19"/>
  <c r="Q197" i="19" s="1"/>
  <c r="R196" i="19"/>
  <c r="Q196" i="19" s="1"/>
  <c r="BO196" i="19" s="1"/>
  <c r="R195" i="19"/>
  <c r="Q195" i="19" s="1"/>
  <c r="R194" i="19"/>
  <c r="Q194" i="19" s="1"/>
  <c r="R193" i="19"/>
  <c r="Q193" i="19"/>
  <c r="R192" i="19"/>
  <c r="Q192" i="19" s="1"/>
  <c r="BO192" i="19" s="1"/>
  <c r="R191" i="19"/>
  <c r="Q191" i="19" s="1"/>
  <c r="R190" i="19"/>
  <c r="Q190" i="19" s="1"/>
  <c r="BO190" i="19" s="1"/>
  <c r="R189" i="19"/>
  <c r="Q189" i="19" s="1"/>
  <c r="R188" i="19"/>
  <c r="Q188" i="19" s="1"/>
  <c r="BO188" i="19" s="1"/>
  <c r="R187" i="19"/>
  <c r="Q187" i="19"/>
  <c r="BO187" i="19" s="1"/>
  <c r="R186" i="19"/>
  <c r="Q186" i="19" s="1"/>
  <c r="BO186" i="19" s="1"/>
  <c r="R185" i="19"/>
  <c r="Q185" i="19" s="1"/>
  <c r="R184" i="19"/>
  <c r="Q184" i="19" s="1"/>
  <c r="BO184" i="19" s="1"/>
  <c r="R183" i="19"/>
  <c r="Q183" i="19" s="1"/>
  <c r="R182" i="19"/>
  <c r="Q182" i="19" s="1"/>
  <c r="R181" i="19"/>
  <c r="Q181" i="19"/>
  <c r="R180" i="19"/>
  <c r="Q180" i="19" s="1"/>
  <c r="BO180" i="19" s="1"/>
  <c r="R179" i="19"/>
  <c r="Q179" i="19" s="1"/>
  <c r="BO179" i="19" s="1"/>
  <c r="R178" i="19"/>
  <c r="Q178" i="19" s="1"/>
  <c r="BO178" i="19" s="1"/>
  <c r="R177" i="19"/>
  <c r="Q177" i="19" s="1"/>
  <c r="BO177" i="19" s="1"/>
  <c r="R176" i="19"/>
  <c r="Q176" i="19" s="1"/>
  <c r="BO176" i="19" s="1"/>
  <c r="R175" i="19"/>
  <c r="Q175" i="19"/>
  <c r="BO175" i="19" s="1"/>
  <c r="R174" i="19"/>
  <c r="Q174" i="19" s="1"/>
  <c r="BO174" i="19" s="1"/>
  <c r="R173" i="19"/>
  <c r="Q173" i="19" s="1"/>
  <c r="R172" i="19"/>
  <c r="Q172" i="19" s="1"/>
  <c r="BO172" i="19" s="1"/>
  <c r="R171" i="19"/>
  <c r="Q171" i="19" s="1"/>
  <c r="R170" i="19"/>
  <c r="Q170" i="19" s="1"/>
  <c r="R169" i="19"/>
  <c r="Q169" i="19"/>
  <c r="R168" i="19"/>
  <c r="Q168" i="19" s="1"/>
  <c r="BO168" i="19" s="1"/>
  <c r="R167" i="19"/>
  <c r="Q167" i="19" s="1"/>
  <c r="BO167" i="19" s="1"/>
  <c r="R166" i="19"/>
  <c r="Q166" i="19" s="1"/>
  <c r="BO166" i="19" s="1"/>
  <c r="R165" i="19"/>
  <c r="Q165" i="19" s="1"/>
  <c r="R164" i="19"/>
  <c r="Q164" i="19" s="1"/>
  <c r="BO164" i="19" s="1"/>
  <c r="R163" i="19"/>
  <c r="Q163" i="19"/>
  <c r="BO163" i="19" s="1"/>
  <c r="R162" i="19"/>
  <c r="Q162" i="19" s="1"/>
  <c r="BO162" i="19" s="1"/>
  <c r="R161" i="19"/>
  <c r="Q161" i="19" s="1"/>
  <c r="BO161" i="19" s="1"/>
  <c r="R160" i="19"/>
  <c r="Q160" i="19" s="1"/>
  <c r="BO160" i="19" s="1"/>
  <c r="R159" i="19"/>
  <c r="Q159" i="19" s="1"/>
  <c r="R158" i="19"/>
  <c r="Q158" i="19" s="1"/>
  <c r="R157" i="19"/>
  <c r="Q157" i="19"/>
  <c r="R156" i="19"/>
  <c r="Q156" i="19" s="1"/>
  <c r="BO156" i="19" s="1"/>
  <c r="R155" i="19"/>
  <c r="Q155" i="19" s="1"/>
  <c r="BO155" i="19" s="1"/>
  <c r="R154" i="19"/>
  <c r="Q154" i="19" s="1"/>
  <c r="BO154" i="19" s="1"/>
  <c r="R153" i="19"/>
  <c r="Q153" i="19" s="1"/>
  <c r="BO153" i="19" s="1"/>
  <c r="R152" i="19"/>
  <c r="Q152" i="19" s="1"/>
  <c r="BO152" i="19" s="1"/>
  <c r="R151" i="19"/>
  <c r="Q151" i="19"/>
  <c r="BO151" i="19" s="1"/>
  <c r="R150" i="19"/>
  <c r="Q150" i="19" s="1"/>
  <c r="BO150" i="19" s="1"/>
  <c r="R149" i="19"/>
  <c r="Q149" i="19" s="1"/>
  <c r="R148" i="19"/>
  <c r="Q148" i="19" s="1"/>
  <c r="BO148" i="19" s="1"/>
  <c r="R147" i="19"/>
  <c r="Q147" i="19" s="1"/>
  <c r="R146" i="19"/>
  <c r="Q146" i="19" s="1"/>
  <c r="BO146" i="19" s="1"/>
  <c r="R145" i="19"/>
  <c r="Q145" i="19"/>
  <c r="BO145" i="19" s="1"/>
  <c r="R144" i="19"/>
  <c r="Q144" i="19" s="1"/>
  <c r="BO144" i="19" s="1"/>
  <c r="R143" i="19"/>
  <c r="Q143" i="19" s="1"/>
  <c r="BO143" i="19" s="1"/>
  <c r="R142" i="19"/>
  <c r="Q142" i="19" s="1"/>
  <c r="BO142" i="19" s="1"/>
  <c r="R141" i="19"/>
  <c r="Q141" i="19" s="1"/>
  <c r="BO141" i="19" s="1"/>
  <c r="R140" i="19"/>
  <c r="Q140" i="19" s="1"/>
  <c r="BO140" i="19" s="1"/>
  <c r="R139" i="19"/>
  <c r="Q139" i="19"/>
  <c r="BO139" i="19" s="1"/>
  <c r="R138" i="19"/>
  <c r="Q138" i="19" s="1"/>
  <c r="BO138" i="19" s="1"/>
  <c r="R137" i="19"/>
  <c r="Q137" i="19" s="1"/>
  <c r="BO137" i="19" s="1"/>
  <c r="R136" i="19"/>
  <c r="Q136" i="19" s="1"/>
  <c r="BO136" i="19" s="1"/>
  <c r="R135" i="19"/>
  <c r="Q135" i="19" s="1"/>
  <c r="BO135" i="19" s="1"/>
  <c r="R134" i="19"/>
  <c r="Q134" i="19" s="1"/>
  <c r="BO134" i="19" s="1"/>
  <c r="R133" i="19"/>
  <c r="Q133" i="19"/>
  <c r="R132" i="19"/>
  <c r="Q132" i="19" s="1"/>
  <c r="BO132" i="19" s="1"/>
  <c r="R131" i="19"/>
  <c r="Q131" i="19" s="1"/>
  <c r="BO131" i="19" s="1"/>
  <c r="R130" i="19"/>
  <c r="Q130" i="19" s="1"/>
  <c r="BO130" i="19" s="1"/>
  <c r="R129" i="19"/>
  <c r="Q129" i="19" s="1"/>
  <c r="BO129" i="19" s="1"/>
  <c r="R128" i="19"/>
  <c r="Q128" i="19" s="1"/>
  <c r="BO128" i="19" s="1"/>
  <c r="R127" i="19"/>
  <c r="Q127" i="19"/>
  <c r="BO127" i="19" s="1"/>
  <c r="R126" i="19"/>
  <c r="Q126" i="19" s="1"/>
  <c r="BO126" i="19" s="1"/>
  <c r="R125" i="19"/>
  <c r="Q125" i="19" s="1"/>
  <c r="BO125" i="19" s="1"/>
  <c r="R124" i="19"/>
  <c r="Q124" i="19" s="1"/>
  <c r="BO124" i="19" s="1"/>
  <c r="R123" i="19"/>
  <c r="Q123" i="19" s="1"/>
  <c r="BO123" i="19" s="1"/>
  <c r="R122" i="19"/>
  <c r="Q122" i="19" s="1"/>
  <c r="BO122" i="19" s="1"/>
  <c r="R121" i="19"/>
  <c r="Q121" i="19"/>
  <c r="R120" i="19"/>
  <c r="Q120" i="19" s="1"/>
  <c r="BO120" i="19" s="1"/>
  <c r="R119" i="19"/>
  <c r="Q119" i="19" s="1"/>
  <c r="BO119" i="19" s="1"/>
  <c r="R118" i="19"/>
  <c r="Q118" i="19" s="1"/>
  <c r="BO118" i="19" s="1"/>
  <c r="R117" i="19"/>
  <c r="Q117" i="19" s="1"/>
  <c r="BO117" i="19" s="1"/>
  <c r="R116" i="19"/>
  <c r="Q116" i="19" s="1"/>
  <c r="BO116" i="19" s="1"/>
  <c r="R115" i="19"/>
  <c r="Q115" i="19"/>
  <c r="BO115" i="19" s="1"/>
  <c r="R114" i="19"/>
  <c r="Q114" i="19" s="1"/>
  <c r="BO114" i="19" s="1"/>
  <c r="R113" i="19"/>
  <c r="Q113" i="19" s="1"/>
  <c r="BO113" i="19" s="1"/>
  <c r="R112" i="19"/>
  <c r="Q112" i="19" s="1"/>
  <c r="BO112" i="19" s="1"/>
  <c r="R111" i="19"/>
  <c r="Q111" i="19" s="1"/>
  <c r="R110" i="19"/>
  <c r="Q110" i="19" s="1"/>
  <c r="BO110" i="19" s="1"/>
  <c r="R109" i="19"/>
  <c r="Q109" i="19"/>
  <c r="R108" i="19"/>
  <c r="Q108" i="19" s="1"/>
  <c r="BO108" i="19" s="1"/>
  <c r="R107" i="19"/>
  <c r="Q107" i="19" s="1"/>
  <c r="BO107" i="19" s="1"/>
  <c r="R106" i="19"/>
  <c r="Q106" i="19" s="1"/>
  <c r="BO106" i="19" s="1"/>
  <c r="R105" i="19"/>
  <c r="Q105" i="19" s="1"/>
  <c r="BO105" i="19" s="1"/>
  <c r="R104" i="19"/>
  <c r="Q104" i="19" s="1"/>
  <c r="BO104" i="19" s="1"/>
  <c r="R103" i="19"/>
  <c r="Q103" i="19"/>
  <c r="BO103" i="19" s="1"/>
  <c r="R102" i="19"/>
  <c r="Q102" i="19" s="1"/>
  <c r="BO102" i="19" s="1"/>
  <c r="R101" i="19"/>
  <c r="Q101" i="19" s="1"/>
  <c r="R100" i="19"/>
  <c r="Q100" i="19" s="1"/>
  <c r="BO100" i="19" s="1"/>
  <c r="R99" i="19"/>
  <c r="Q99" i="19" s="1"/>
  <c r="R98" i="19"/>
  <c r="Q98" i="19" s="1"/>
  <c r="BO98" i="19" s="1"/>
  <c r="R97" i="19"/>
  <c r="Q97" i="19"/>
  <c r="R96" i="19"/>
  <c r="Q96" i="19" s="1"/>
  <c r="BO96" i="19" s="1"/>
  <c r="R95" i="19"/>
  <c r="Q95" i="19" s="1"/>
  <c r="BO95" i="19" s="1"/>
  <c r="R94" i="19"/>
  <c r="Q94" i="19" s="1"/>
  <c r="BO94" i="19" s="1"/>
  <c r="R93" i="19"/>
  <c r="Q93" i="19" s="1"/>
  <c r="BO93" i="19" s="1"/>
  <c r="R92" i="19"/>
  <c r="Q92" i="19" s="1"/>
  <c r="BO92" i="19" s="1"/>
  <c r="R91" i="19"/>
  <c r="Q91" i="19"/>
  <c r="BO91" i="19" s="1"/>
  <c r="R90" i="19"/>
  <c r="Q90" i="19" s="1"/>
  <c r="BO90" i="19" s="1"/>
  <c r="R89" i="19"/>
  <c r="Q89" i="19" s="1"/>
  <c r="BO89" i="19" s="1"/>
  <c r="R88" i="19"/>
  <c r="Q88" i="19" s="1"/>
  <c r="BO88" i="19" s="1"/>
  <c r="R87" i="19"/>
  <c r="Q87" i="19" s="1"/>
  <c r="R86" i="19"/>
  <c r="Q86" i="19" s="1"/>
  <c r="BO86" i="19" s="1"/>
  <c r="R85" i="19"/>
  <c r="Q85" i="19"/>
  <c r="BO85" i="19" s="1"/>
  <c r="R84" i="19"/>
  <c r="Q84" i="19" s="1"/>
  <c r="BO84" i="19" s="1"/>
  <c r="R83" i="19"/>
  <c r="Q83" i="19" s="1"/>
  <c r="BO83" i="19" s="1"/>
  <c r="R82" i="19"/>
  <c r="Q82" i="19" s="1"/>
  <c r="BO82" i="19" s="1"/>
  <c r="R81" i="19"/>
  <c r="Q81" i="19" s="1"/>
  <c r="BO81" i="19" s="1"/>
  <c r="R80" i="19"/>
  <c r="Q80" i="19" s="1"/>
  <c r="R79" i="19"/>
  <c r="Q79" i="19"/>
  <c r="BO79" i="19" s="1"/>
  <c r="BO87" i="19"/>
  <c r="BO97" i="19"/>
  <c r="BO99" i="19"/>
  <c r="BO101" i="19"/>
  <c r="BO109" i="19"/>
  <c r="BO111" i="19"/>
  <c r="BO121" i="19"/>
  <c r="BO133" i="19"/>
  <c r="BO147" i="19"/>
  <c r="BO149" i="19"/>
  <c r="BO157" i="19"/>
  <c r="BO158" i="19"/>
  <c r="BO159" i="19"/>
  <c r="BO165" i="19"/>
  <c r="BO169" i="19"/>
  <c r="BO170" i="19"/>
  <c r="BO171" i="19"/>
  <c r="BO173" i="19"/>
  <c r="BO181" i="19"/>
  <c r="BO182" i="19"/>
  <c r="BO183" i="19"/>
  <c r="BO185" i="19"/>
  <c r="BO189" i="19"/>
  <c r="BO191" i="19"/>
  <c r="BO193" i="19"/>
  <c r="BO194" i="19"/>
  <c r="BO195" i="19"/>
  <c r="BO197" i="19"/>
  <c r="BO199" i="19"/>
  <c r="BO201" i="19"/>
  <c r="BO203" i="19"/>
  <c r="BO205" i="19"/>
  <c r="BO206" i="19"/>
  <c r="BO207" i="19"/>
  <c r="BO209" i="19"/>
  <c r="BO211" i="19"/>
  <c r="BO213" i="19"/>
  <c r="BO215" i="19"/>
  <c r="BO217" i="19"/>
  <c r="BO218" i="19"/>
  <c r="BO219" i="19"/>
  <c r="BO221" i="19"/>
  <c r="BO223" i="19"/>
  <c r="BO225" i="19"/>
  <c r="BO227" i="19"/>
  <c r="BO228" i="19"/>
  <c r="BO229" i="19"/>
  <c r="BO230" i="19"/>
  <c r="BO231" i="19"/>
  <c r="BO233" i="19"/>
  <c r="BO235" i="19"/>
  <c r="BO237" i="19"/>
  <c r="BO238" i="19"/>
  <c r="BO239" i="19"/>
  <c r="BO240" i="19"/>
  <c r="BO241" i="19"/>
  <c r="BO242" i="19"/>
  <c r="BO243" i="19"/>
  <c r="BO244" i="19"/>
  <c r="BO245" i="19"/>
  <c r="BO247" i="19"/>
  <c r="BO249" i="19"/>
  <c r="BO250" i="19"/>
  <c r="BO251" i="19"/>
  <c r="BO252" i="19"/>
  <c r="BO253" i="19"/>
  <c r="BO254" i="19"/>
  <c r="BO255" i="19"/>
  <c r="BO256" i="19"/>
  <c r="BO257" i="19"/>
  <c r="BO259" i="19"/>
  <c r="BO261" i="19"/>
  <c r="BO262" i="19"/>
  <c r="BO263" i="19"/>
  <c r="BO264" i="19"/>
  <c r="BO265" i="19"/>
  <c r="BO266" i="19"/>
  <c r="BO267" i="19"/>
  <c r="BO268" i="19"/>
  <c r="BO269" i="19"/>
  <c r="BO271" i="19"/>
  <c r="BO273" i="19"/>
  <c r="BO274" i="19"/>
  <c r="BO275" i="19"/>
  <c r="BO276" i="19"/>
  <c r="BO277" i="19"/>
  <c r="BO278" i="19"/>
  <c r="BO279" i="19"/>
  <c r="BO280" i="19"/>
  <c r="BO281" i="19"/>
  <c r="BO283" i="19"/>
  <c r="BO285" i="19"/>
  <c r="BO286" i="19"/>
  <c r="BO287" i="19"/>
  <c r="BO288" i="19"/>
  <c r="BO289" i="19"/>
  <c r="BO290" i="19"/>
  <c r="BO291" i="19"/>
  <c r="BO292" i="19"/>
  <c r="BO293" i="19"/>
  <c r="BO295" i="19"/>
  <c r="BO297" i="19"/>
  <c r="BO298" i="19"/>
  <c r="BO299" i="19"/>
  <c r="BO300" i="19"/>
  <c r="BO301" i="19"/>
  <c r="BO302" i="19"/>
  <c r="BO303" i="19"/>
  <c r="BO304" i="19"/>
  <c r="BO305" i="19"/>
  <c r="BO307" i="19"/>
  <c r="BO309" i="19"/>
  <c r="BO310" i="19"/>
  <c r="BO311" i="19"/>
  <c r="BO312" i="19"/>
  <c r="BO313" i="19"/>
  <c r="BO314" i="19"/>
  <c r="BO315" i="19"/>
  <c r="BO316" i="19"/>
  <c r="BO317" i="19"/>
  <c r="BO318" i="19"/>
  <c r="BO319" i="19"/>
  <c r="BO321" i="19"/>
  <c r="BO322" i="19"/>
  <c r="BO323" i="19"/>
  <c r="BO324" i="19"/>
  <c r="BO325" i="19"/>
  <c r="BO326" i="19"/>
  <c r="BO327" i="19"/>
  <c r="BO328" i="19"/>
  <c r="BO329" i="19"/>
  <c r="BO330" i="19"/>
  <c r="BO331" i="19"/>
  <c r="BO332" i="19"/>
  <c r="BO333" i="19"/>
  <c r="BO334" i="19"/>
  <c r="BO335" i="19"/>
  <c r="BO336" i="19"/>
  <c r="BO337" i="19"/>
  <c r="BO338" i="19"/>
  <c r="BO339" i="19"/>
  <c r="BO340" i="19"/>
  <c r="BO341" i="19"/>
  <c r="BO342" i="19"/>
  <c r="BO343" i="19"/>
  <c r="BO344" i="19"/>
  <c r="BO345" i="19"/>
  <c r="BO346" i="19"/>
  <c r="BO347" i="19"/>
  <c r="BO348" i="19"/>
  <c r="BO349" i="19"/>
  <c r="BO350" i="19"/>
  <c r="BO351" i="19"/>
  <c r="BO352" i="19"/>
  <c r="BO353" i="19"/>
  <c r="BO354" i="19"/>
  <c r="BO355" i="19"/>
  <c r="BO356" i="19"/>
  <c r="BO357" i="19"/>
  <c r="BO358" i="19"/>
  <c r="BO359" i="19"/>
  <c r="BO360" i="19"/>
  <c r="BO361" i="19"/>
  <c r="BO362" i="19"/>
  <c r="BO363" i="19"/>
  <c r="BO364" i="19"/>
  <c r="BO365" i="19"/>
  <c r="BO366" i="19"/>
  <c r="BO367" i="19"/>
  <c r="BO368" i="19"/>
  <c r="BO369" i="19"/>
  <c r="BO370" i="19"/>
  <c r="BO371" i="19"/>
  <c r="BO372" i="19"/>
  <c r="BO373" i="19"/>
  <c r="BO374" i="19"/>
  <c r="BO375" i="19"/>
  <c r="BO376" i="19"/>
  <c r="BO377" i="19"/>
  <c r="BO378" i="19"/>
  <c r="BO379" i="19"/>
  <c r="BO380" i="19"/>
  <c r="BO381" i="19"/>
  <c r="BO382" i="19"/>
  <c r="BO383" i="19"/>
  <c r="BO384" i="19"/>
  <c r="BO385" i="19"/>
  <c r="BO386" i="19"/>
  <c r="BO387" i="19"/>
  <c r="BO388" i="19"/>
  <c r="BO389" i="19"/>
  <c r="BO390" i="19"/>
  <c r="BO391" i="19"/>
  <c r="BO392" i="19"/>
  <c r="BO393" i="19"/>
  <c r="BO394" i="19"/>
  <c r="BO395" i="19"/>
  <c r="BO396" i="19"/>
  <c r="BO397" i="19"/>
  <c r="BO398" i="19"/>
  <c r="BO399" i="19"/>
  <c r="BO400" i="19"/>
  <c r="BO401" i="19"/>
  <c r="BO402" i="19"/>
  <c r="BO403" i="19"/>
  <c r="BO404" i="19"/>
  <c r="BO405" i="19"/>
  <c r="BO406" i="19"/>
  <c r="BO407" i="19"/>
  <c r="BO408" i="19"/>
  <c r="BO409" i="19"/>
  <c r="BO410" i="19"/>
  <c r="BO411" i="19"/>
  <c r="BO412" i="19"/>
  <c r="BO413" i="19"/>
  <c r="BO414" i="19"/>
  <c r="BO415" i="19"/>
  <c r="BO416" i="19"/>
  <c r="BO417" i="19"/>
  <c r="BO418" i="19"/>
  <c r="BO419" i="19"/>
  <c r="BO420" i="19"/>
  <c r="BO421" i="19"/>
  <c r="BO422" i="19"/>
  <c r="BO423" i="19"/>
  <c r="BO424" i="19"/>
  <c r="BO425" i="19"/>
  <c r="BO426" i="19"/>
  <c r="BO427" i="19"/>
  <c r="BO428" i="19"/>
  <c r="BO429" i="19"/>
  <c r="BO430" i="19"/>
  <c r="BO431" i="19"/>
  <c r="BO432" i="19"/>
  <c r="BO433" i="19"/>
  <c r="BO434" i="19"/>
  <c r="BO435" i="19"/>
  <c r="BO436" i="19"/>
  <c r="BO437" i="19"/>
  <c r="BO438" i="19"/>
  <c r="BO439" i="19"/>
  <c r="BO440" i="19"/>
  <c r="BO441" i="19"/>
  <c r="BO442" i="19"/>
  <c r="BO443" i="19"/>
  <c r="BO444" i="19"/>
  <c r="BO445" i="19"/>
  <c r="BO446" i="19"/>
  <c r="BO447" i="19"/>
  <c r="BO448" i="19"/>
  <c r="BO449" i="19"/>
  <c r="BO450" i="19"/>
  <c r="BO451" i="19"/>
  <c r="BO452" i="19"/>
  <c r="BO453" i="19"/>
  <c r="BO454" i="19"/>
  <c r="BO455" i="19"/>
  <c r="BO456" i="19"/>
  <c r="BO457" i="19"/>
  <c r="BO458" i="19"/>
  <c r="BO459" i="19"/>
  <c r="BO460" i="19"/>
  <c r="BO461" i="19"/>
  <c r="BO462" i="19"/>
  <c r="BO463" i="19"/>
  <c r="BO464" i="19"/>
  <c r="BO465" i="19"/>
  <c r="BO466" i="19"/>
  <c r="BO467" i="19"/>
  <c r="BO468" i="19"/>
  <c r="BO469" i="19"/>
  <c r="BO470" i="19"/>
  <c r="BO471" i="19"/>
  <c r="BO472" i="19"/>
  <c r="BO473" i="19"/>
  <c r="BO474" i="19"/>
  <c r="BO80"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473" i="19"/>
  <c r="BH474" i="19"/>
  <c r="BH79"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G473" i="19"/>
  <c r="BG474" i="19"/>
  <c r="BG79"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262" i="19"/>
  <c r="BC263" i="19"/>
  <c r="BC264" i="19"/>
  <c r="BC265" i="19"/>
  <c r="BC266" i="19"/>
  <c r="BC267" i="19"/>
  <c r="BC268" i="19"/>
  <c r="BC269" i="19"/>
  <c r="BC270" i="19"/>
  <c r="BC271" i="19"/>
  <c r="BC272" i="19"/>
  <c r="BC273" i="19"/>
  <c r="BC274" i="19"/>
  <c r="BC275" i="19"/>
  <c r="BC276" i="19"/>
  <c r="BC277" i="19"/>
  <c r="BC278" i="19"/>
  <c r="BC279" i="19"/>
  <c r="BC280" i="19"/>
  <c r="BC281" i="19"/>
  <c r="BC282" i="19"/>
  <c r="BC283" i="19"/>
  <c r="BC284" i="19"/>
  <c r="BC285" i="19"/>
  <c r="BC286" i="19"/>
  <c r="BC287" i="19"/>
  <c r="BC288" i="19"/>
  <c r="BC289" i="19"/>
  <c r="BC290" i="19"/>
  <c r="BC291" i="19"/>
  <c r="BC292" i="19"/>
  <c r="BC293" i="19"/>
  <c r="BC294" i="19"/>
  <c r="BC295" i="19"/>
  <c r="BC296" i="19"/>
  <c r="BC297" i="19"/>
  <c r="BC298" i="19"/>
  <c r="BC299" i="19"/>
  <c r="BC300" i="19"/>
  <c r="BC301" i="19"/>
  <c r="BC302" i="19"/>
  <c r="BC303" i="19"/>
  <c r="BC304" i="19"/>
  <c r="BC305" i="19"/>
  <c r="BC306" i="19"/>
  <c r="BC307" i="19"/>
  <c r="BC308" i="19"/>
  <c r="BC309" i="19"/>
  <c r="BC310" i="19"/>
  <c r="BC311" i="19"/>
  <c r="BC312" i="19"/>
  <c r="BC313" i="19"/>
  <c r="BC314" i="19"/>
  <c r="BC315" i="19"/>
  <c r="BC316" i="19"/>
  <c r="BC317" i="19"/>
  <c r="BC318" i="19"/>
  <c r="BC319" i="19"/>
  <c r="BC320" i="19"/>
  <c r="BC321" i="19"/>
  <c r="BC322" i="19"/>
  <c r="BC323" i="19"/>
  <c r="BC324" i="19"/>
  <c r="BC325" i="19"/>
  <c r="BC326" i="19"/>
  <c r="BC327" i="19"/>
  <c r="BC328" i="19"/>
  <c r="BC329" i="19"/>
  <c r="BC330" i="19"/>
  <c r="BC331" i="19"/>
  <c r="BC332" i="19"/>
  <c r="BC333" i="19"/>
  <c r="BC334" i="19"/>
  <c r="BC335" i="19"/>
  <c r="BC336" i="19"/>
  <c r="BC337" i="19"/>
  <c r="BC338" i="19"/>
  <c r="BC339" i="19"/>
  <c r="BC340" i="19"/>
  <c r="BC341" i="19"/>
  <c r="BC342" i="19"/>
  <c r="BC343" i="19"/>
  <c r="BC344" i="19"/>
  <c r="BC345" i="19"/>
  <c r="BC346" i="19"/>
  <c r="BC347" i="19"/>
  <c r="BC348" i="19"/>
  <c r="BC349" i="19"/>
  <c r="BC350" i="19"/>
  <c r="BC351" i="19"/>
  <c r="BC352" i="19"/>
  <c r="BC353" i="19"/>
  <c r="BC354" i="19"/>
  <c r="BC355" i="19"/>
  <c r="BC356" i="19"/>
  <c r="BC357" i="19"/>
  <c r="BC358" i="19"/>
  <c r="BC359" i="19"/>
  <c r="BC360" i="19"/>
  <c r="BC361" i="19"/>
  <c r="BC362" i="19"/>
  <c r="BC363" i="19"/>
  <c r="BC364" i="19"/>
  <c r="BC365" i="19"/>
  <c r="BC366" i="19"/>
  <c r="BC367" i="19"/>
  <c r="BC368" i="19"/>
  <c r="BC369" i="19"/>
  <c r="BC370" i="19"/>
  <c r="BC371" i="19"/>
  <c r="BC372" i="19"/>
  <c r="BC373" i="19"/>
  <c r="BC374" i="19"/>
  <c r="BC375" i="19"/>
  <c r="BC376" i="19"/>
  <c r="BC377" i="19"/>
  <c r="BC378" i="19"/>
  <c r="BC379" i="19"/>
  <c r="BC380" i="19"/>
  <c r="BC381" i="19"/>
  <c r="BC382" i="19"/>
  <c r="BC383" i="19"/>
  <c r="BC384" i="19"/>
  <c r="BC385" i="19"/>
  <c r="BC386" i="19"/>
  <c r="BC387" i="19"/>
  <c r="BC388" i="19"/>
  <c r="BC389" i="19"/>
  <c r="BC390" i="19"/>
  <c r="BC391" i="19"/>
  <c r="BC392" i="19"/>
  <c r="BC393" i="19"/>
  <c r="BC394" i="19"/>
  <c r="BC395" i="19"/>
  <c r="BC396" i="19"/>
  <c r="BC397" i="19"/>
  <c r="BC398" i="19"/>
  <c r="BC399" i="19"/>
  <c r="BC400" i="19"/>
  <c r="BC401" i="19"/>
  <c r="BC402" i="19"/>
  <c r="BC403" i="19"/>
  <c r="BC404" i="19"/>
  <c r="BC405" i="19"/>
  <c r="BC406" i="19"/>
  <c r="BC407" i="19"/>
  <c r="BC408" i="19"/>
  <c r="BC409" i="19"/>
  <c r="BC410" i="19"/>
  <c r="BC411" i="19"/>
  <c r="BC412" i="19"/>
  <c r="BC413" i="19"/>
  <c r="BC414" i="19"/>
  <c r="BC415" i="19"/>
  <c r="BC416" i="19"/>
  <c r="BC417" i="19"/>
  <c r="BC418" i="19"/>
  <c r="BC419" i="19"/>
  <c r="BC420" i="19"/>
  <c r="BC421" i="19"/>
  <c r="BC422" i="19"/>
  <c r="BC423" i="19"/>
  <c r="BC424" i="19"/>
  <c r="BC425" i="19"/>
  <c r="BC426" i="19"/>
  <c r="BC427" i="19"/>
  <c r="BC428" i="19"/>
  <c r="BC429" i="19"/>
  <c r="BC430" i="19"/>
  <c r="BC431" i="19"/>
  <c r="BC432" i="19"/>
  <c r="BC433" i="19"/>
  <c r="BC434" i="19"/>
  <c r="BC435" i="19"/>
  <c r="BC436" i="19"/>
  <c r="BC437" i="19"/>
  <c r="BC438" i="19"/>
  <c r="BC439" i="19"/>
  <c r="BC440" i="19"/>
  <c r="BC441" i="19"/>
  <c r="BC442" i="19"/>
  <c r="BC443" i="19"/>
  <c r="BC444" i="19"/>
  <c r="BC445" i="19"/>
  <c r="BC446" i="19"/>
  <c r="BC447" i="19"/>
  <c r="BC448" i="19"/>
  <c r="BC449" i="19"/>
  <c r="BC450" i="19"/>
  <c r="BC451" i="19"/>
  <c r="BC452" i="19"/>
  <c r="BC453" i="19"/>
  <c r="BC454" i="19"/>
  <c r="BC455" i="19"/>
  <c r="BC456" i="19"/>
  <c r="BC457" i="19"/>
  <c r="BC458" i="19"/>
  <c r="BC459" i="19"/>
  <c r="BC460" i="19"/>
  <c r="BC461" i="19"/>
  <c r="BC462" i="19"/>
  <c r="BC463" i="19"/>
  <c r="BC464" i="19"/>
  <c r="BC465" i="19"/>
  <c r="BC466" i="19"/>
  <c r="BC467" i="19"/>
  <c r="BC468" i="19"/>
  <c r="BC469" i="19"/>
  <c r="BC470" i="19"/>
  <c r="BC471" i="19"/>
  <c r="BC472" i="19"/>
  <c r="BC473" i="19"/>
  <c r="BC474" i="19"/>
  <c r="BC475" i="19"/>
  <c r="BC79" i="19"/>
  <c r="BG80" i="19"/>
  <c r="CF81" i="19"/>
  <c r="CF82" i="19"/>
  <c r="CF83" i="19"/>
  <c r="CF84" i="19"/>
  <c r="CF85" i="19"/>
  <c r="CF86" i="19"/>
  <c r="CF87" i="19"/>
  <c r="CF89" i="19"/>
  <c r="CF90" i="19"/>
  <c r="CF91" i="19"/>
  <c r="CF92" i="19"/>
  <c r="CF93" i="19"/>
  <c r="CF94" i="19"/>
  <c r="CF95" i="19"/>
  <c r="CF96" i="19"/>
  <c r="CF97" i="19"/>
  <c r="CF98" i="19"/>
  <c r="CF99" i="19"/>
  <c r="CF100" i="19"/>
  <c r="CF101" i="19"/>
  <c r="CF102" i="19"/>
  <c r="CF103" i="19"/>
  <c r="CF104" i="19"/>
  <c r="CF105" i="19"/>
  <c r="CF106" i="19"/>
  <c r="CF107" i="19"/>
  <c r="CF108" i="19"/>
  <c r="CF109" i="19"/>
  <c r="CF110" i="19"/>
  <c r="CF111" i="19"/>
  <c r="CF112" i="19"/>
  <c r="CF113" i="19"/>
  <c r="CF114" i="19"/>
  <c r="CF115"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F473" i="19"/>
  <c r="CF474" i="19"/>
  <c r="AQ77" i="25"/>
  <c r="CF79" i="19" s="1"/>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473" i="19"/>
  <c r="CG474" i="19"/>
  <c r="CG79" i="19"/>
  <c r="CG80" i="19"/>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BH80" i="19"/>
  <c r="BC80"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CE473" i="19"/>
  <c r="CE474" i="19"/>
  <c r="CE76" i="19"/>
  <c r="F28" i="20" l="1"/>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80" i="25"/>
  <c r="BD81" i="25"/>
  <c r="BD82" i="25"/>
  <c r="BD83" i="25"/>
  <c r="BD84" i="25"/>
  <c r="BD85"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I79" i="19"/>
  <c r="CD82" i="19"/>
  <c r="CD83" i="19"/>
  <c r="CD84" i="19"/>
  <c r="CD85" i="19"/>
  <c r="CD86" i="19"/>
  <c r="CD87" i="19"/>
  <c r="CD8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BY82" i="19"/>
  <c r="BY83" i="19"/>
  <c r="BY84" i="19"/>
  <c r="BY85" i="19"/>
  <c r="BY86" i="19"/>
  <c r="BY87" i="19"/>
  <c r="BY89" i="19"/>
  <c r="BY90" i="19"/>
  <c r="BY91" i="19"/>
  <c r="BY92" i="19"/>
  <c r="BY93" i="19"/>
  <c r="BY9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BF80" i="19" a="1"/>
  <c r="BF80" i="19" s="1"/>
  <c r="BF81" i="19" a="1"/>
  <c r="BF81" i="19" s="1"/>
  <c r="BF82" i="19" a="1"/>
  <c r="BF82" i="19" s="1"/>
  <c r="BF83" i="19" a="1"/>
  <c r="BF83" i="19" s="1"/>
  <c r="BF84" i="19" a="1"/>
  <c r="BF84" i="19" s="1"/>
  <c r="BF85" i="19" a="1"/>
  <c r="BF85" i="19" s="1"/>
  <c r="BF86" i="19" a="1"/>
  <c r="BF86" i="19" s="1"/>
  <c r="BF87" i="19" a="1"/>
  <c r="BF87" i="19" s="1"/>
  <c r="BF88" i="19" a="1"/>
  <c r="BF88" i="19" s="1"/>
  <c r="BF89" i="19" a="1"/>
  <c r="BF89" i="19" s="1"/>
  <c r="BF90" i="19" a="1"/>
  <c r="BF90" i="19" s="1"/>
  <c r="BF91" i="19" a="1"/>
  <c r="BF91" i="19" s="1"/>
  <c r="BF92" i="19" a="1"/>
  <c r="BF92" i="19" s="1"/>
  <c r="BF93" i="19" a="1"/>
  <c r="BF93" i="19" s="1"/>
  <c r="BF94" i="19" a="1"/>
  <c r="BF94" i="19" s="1"/>
  <c r="BF95" i="19" a="1"/>
  <c r="BF95" i="19" s="1"/>
  <c r="BF96" i="19" a="1"/>
  <c r="BF96" i="19" s="1"/>
  <c r="BF97" i="19" a="1"/>
  <c r="BF97" i="19" s="1"/>
  <c r="BF98" i="19" a="1"/>
  <c r="BF98" i="19" s="1"/>
  <c r="BF99" i="19" a="1"/>
  <c r="BF99" i="19" s="1"/>
  <c r="BF100" i="19" a="1"/>
  <c r="BF100" i="19" s="1"/>
  <c r="BF101" i="19" a="1"/>
  <c r="BF101" i="19" s="1"/>
  <c r="BF102" i="19" a="1"/>
  <c r="BF102" i="19" s="1"/>
  <c r="BF103" i="19" a="1"/>
  <c r="BF103" i="19" s="1"/>
  <c r="BF104" i="19" a="1"/>
  <c r="BF104" i="19" s="1"/>
  <c r="BF105" i="19" a="1"/>
  <c r="BF105" i="19" s="1"/>
  <c r="BF106" i="19" a="1"/>
  <c r="BF106" i="19" s="1"/>
  <c r="BF107" i="19" a="1"/>
  <c r="BF107" i="19" s="1"/>
  <c r="BF108" i="19" a="1"/>
  <c r="BF108" i="19" s="1"/>
  <c r="BF109" i="19" a="1"/>
  <c r="BF109" i="19" s="1"/>
  <c r="BF110" i="19" a="1"/>
  <c r="BF110" i="19" s="1"/>
  <c r="BF111" i="19" a="1"/>
  <c r="BF111" i="19" s="1"/>
  <c r="BF112" i="19" a="1"/>
  <c r="BF112" i="19" s="1"/>
  <c r="BF113" i="19" a="1"/>
  <c r="BF113" i="19" s="1"/>
  <c r="BF114" i="19" a="1"/>
  <c r="BF114" i="19" s="1"/>
  <c r="BF115" i="19" a="1"/>
  <c r="BF115" i="19" s="1"/>
  <c r="BF116" i="19" a="1"/>
  <c r="BF116" i="19" s="1"/>
  <c r="BF117" i="19" a="1"/>
  <c r="BF117" i="19" s="1"/>
  <c r="BF118" i="19" a="1"/>
  <c r="BF118" i="19" s="1"/>
  <c r="BF119" i="19" a="1"/>
  <c r="BF119" i="19" s="1"/>
  <c r="BF120" i="19" a="1"/>
  <c r="BF120" i="19" s="1"/>
  <c r="BF121" i="19" a="1"/>
  <c r="BF121" i="19" s="1"/>
  <c r="BF122" i="19" a="1"/>
  <c r="BF122" i="19" s="1"/>
  <c r="BF123" i="19" a="1"/>
  <c r="BF123" i="19" s="1"/>
  <c r="BF124" i="19" a="1"/>
  <c r="BF124" i="19" s="1"/>
  <c r="BF125" i="19" a="1"/>
  <c r="BF125" i="19" s="1"/>
  <c r="BF126" i="19" a="1"/>
  <c r="BF126" i="19" s="1"/>
  <c r="BF127" i="19" a="1"/>
  <c r="BF127" i="19" s="1"/>
  <c r="BF128" i="19" a="1"/>
  <c r="BF128" i="19" s="1"/>
  <c r="BF129" i="19" a="1"/>
  <c r="BF129" i="19" s="1"/>
  <c r="BF130" i="19" a="1"/>
  <c r="BF130" i="19" s="1"/>
  <c r="BF131" i="19" a="1"/>
  <c r="BF131" i="19" s="1"/>
  <c r="BF132" i="19" a="1"/>
  <c r="BF132" i="19" s="1"/>
  <c r="BF133" i="19" a="1"/>
  <c r="BF133" i="19" s="1"/>
  <c r="BF134" i="19" a="1"/>
  <c r="BF134" i="19" s="1"/>
  <c r="BF135" i="19" a="1"/>
  <c r="BF135" i="19" s="1"/>
  <c r="BF136" i="19" a="1"/>
  <c r="BF136" i="19" s="1"/>
  <c r="BF137" i="19" a="1"/>
  <c r="BF137" i="19" s="1"/>
  <c r="BF138" i="19" a="1"/>
  <c r="BF138" i="19" s="1"/>
  <c r="BF139" i="19" a="1"/>
  <c r="BF139" i="19" s="1"/>
  <c r="BF140" i="19" a="1"/>
  <c r="BF140" i="19" s="1"/>
  <c r="BF141" i="19" a="1"/>
  <c r="BF141" i="19" s="1"/>
  <c r="BF142" i="19" a="1"/>
  <c r="BF142" i="19" s="1"/>
  <c r="BF143" i="19" a="1"/>
  <c r="BF143" i="19" s="1"/>
  <c r="BF144" i="19" a="1"/>
  <c r="BF144" i="19" s="1"/>
  <c r="BF145" i="19" a="1"/>
  <c r="BF145" i="19" s="1"/>
  <c r="BF146" i="19" a="1"/>
  <c r="BF146" i="19" s="1"/>
  <c r="BF147" i="19" a="1"/>
  <c r="BF147" i="19" s="1"/>
  <c r="BF148" i="19" a="1"/>
  <c r="BF148" i="19" s="1"/>
  <c r="BF149" i="19" a="1"/>
  <c r="BF149" i="19" s="1"/>
  <c r="BF150" i="19" a="1"/>
  <c r="BF150" i="19" s="1"/>
  <c r="BF151" i="19" a="1"/>
  <c r="BF151" i="19" s="1"/>
  <c r="BF152" i="19" a="1"/>
  <c r="BF152" i="19" s="1"/>
  <c r="BF153" i="19" a="1"/>
  <c r="BF153" i="19" s="1"/>
  <c r="BF154" i="19" a="1"/>
  <c r="BF154" i="19" s="1"/>
  <c r="BF155" i="19" a="1"/>
  <c r="BF155" i="19" s="1"/>
  <c r="BF156" i="19" a="1"/>
  <c r="BF156" i="19" s="1"/>
  <c r="BF157" i="19" a="1"/>
  <c r="BF157" i="19" s="1"/>
  <c r="BF158" i="19" a="1"/>
  <c r="BF158" i="19" s="1"/>
  <c r="BF159" i="19" a="1"/>
  <c r="BF159" i="19" s="1"/>
  <c r="BF160" i="19" a="1"/>
  <c r="BF160" i="19" s="1"/>
  <c r="BF161" i="19" a="1"/>
  <c r="BF161" i="19" s="1"/>
  <c r="BF162" i="19" a="1"/>
  <c r="BF162" i="19" s="1"/>
  <c r="BF163" i="19" a="1"/>
  <c r="BF163" i="19" s="1"/>
  <c r="BF164" i="19" a="1"/>
  <c r="BF164" i="19" s="1"/>
  <c r="BF165" i="19" a="1"/>
  <c r="BF165" i="19" s="1"/>
  <c r="BF166" i="19" a="1"/>
  <c r="BF166" i="19" s="1"/>
  <c r="BF167" i="19" a="1"/>
  <c r="BF167" i="19" s="1"/>
  <c r="BF168" i="19" a="1"/>
  <c r="BF168" i="19" s="1"/>
  <c r="BF169" i="19" a="1"/>
  <c r="BF169" i="19" s="1"/>
  <c r="BF170" i="19" a="1"/>
  <c r="BF170" i="19" s="1"/>
  <c r="BF171" i="19" a="1"/>
  <c r="BF171" i="19" s="1"/>
  <c r="BF172" i="19" a="1"/>
  <c r="BF172" i="19" s="1"/>
  <c r="BF173" i="19" a="1"/>
  <c r="BF173" i="19" s="1"/>
  <c r="BF174" i="19" a="1"/>
  <c r="BF174" i="19" s="1"/>
  <c r="BF175" i="19" a="1"/>
  <c r="BF175" i="19" s="1"/>
  <c r="BF176" i="19" a="1"/>
  <c r="BF176" i="19" s="1"/>
  <c r="BF177" i="19" a="1"/>
  <c r="BF177" i="19" s="1"/>
  <c r="BF178" i="19" a="1"/>
  <c r="BF178" i="19" s="1"/>
  <c r="BF179" i="19" a="1"/>
  <c r="BF179" i="19" s="1"/>
  <c r="BF180" i="19" a="1"/>
  <c r="BF180" i="19" s="1"/>
  <c r="BF181" i="19" a="1"/>
  <c r="BF181" i="19" s="1"/>
  <c r="BF182" i="19" a="1"/>
  <c r="BF182" i="19" s="1"/>
  <c r="BF183" i="19" a="1"/>
  <c r="BF183" i="19" s="1"/>
  <c r="BF184" i="19" a="1"/>
  <c r="BF184" i="19" s="1"/>
  <c r="BF185" i="19" a="1"/>
  <c r="BF185" i="19" s="1"/>
  <c r="BF186" i="19" a="1"/>
  <c r="BF186" i="19" s="1"/>
  <c r="BF187" i="19" a="1"/>
  <c r="BF187" i="19" s="1"/>
  <c r="BF188" i="19" a="1"/>
  <c r="BF188" i="19" s="1"/>
  <c r="BF189" i="19" a="1"/>
  <c r="BF189" i="19" s="1"/>
  <c r="BF190" i="19" a="1"/>
  <c r="BF190" i="19" s="1"/>
  <c r="BF191" i="19" a="1"/>
  <c r="BF191" i="19" s="1"/>
  <c r="BF192" i="19" a="1"/>
  <c r="BF192" i="19" s="1"/>
  <c r="BF193" i="19" a="1"/>
  <c r="BF193" i="19" s="1"/>
  <c r="BF194" i="19" a="1"/>
  <c r="BF194" i="19" s="1"/>
  <c r="BF195" i="19" a="1"/>
  <c r="BF195" i="19" s="1"/>
  <c r="BF196" i="19" a="1"/>
  <c r="BF196" i="19" s="1"/>
  <c r="BF197" i="19" a="1"/>
  <c r="BF197" i="19" s="1"/>
  <c r="BF198" i="19" a="1"/>
  <c r="BF198" i="19" s="1"/>
  <c r="BF199" i="19" a="1"/>
  <c r="BF199" i="19" s="1"/>
  <c r="BF200" i="19" a="1"/>
  <c r="BF200" i="19" s="1"/>
  <c r="BF201" i="19" a="1"/>
  <c r="BF201" i="19" s="1"/>
  <c r="BF202" i="19" a="1"/>
  <c r="BF202" i="19" s="1"/>
  <c r="BF203" i="19" a="1"/>
  <c r="BF203" i="19" s="1"/>
  <c r="BF204" i="19" a="1"/>
  <c r="BF204" i="19" s="1"/>
  <c r="BF205" i="19" a="1"/>
  <c r="BF205" i="19" s="1"/>
  <c r="BF206" i="19" a="1"/>
  <c r="BF206" i="19" s="1"/>
  <c r="BF207" i="19" a="1"/>
  <c r="BF207" i="19" s="1"/>
  <c r="BF208" i="19" a="1"/>
  <c r="BF208" i="19" s="1"/>
  <c r="BF209" i="19" a="1"/>
  <c r="BF209" i="19" s="1"/>
  <c r="BF210" i="19" a="1"/>
  <c r="BF210" i="19" s="1"/>
  <c r="BF211" i="19" a="1"/>
  <c r="BF211" i="19" s="1"/>
  <c r="BF212" i="19" a="1"/>
  <c r="BF212" i="19" s="1"/>
  <c r="BF213" i="19" a="1"/>
  <c r="BF213" i="19" s="1"/>
  <c r="BF214" i="19" a="1"/>
  <c r="BF214" i="19" s="1"/>
  <c r="BF215" i="19" a="1"/>
  <c r="BF215" i="19" s="1"/>
  <c r="BF216" i="19" a="1"/>
  <c r="BF216" i="19" s="1"/>
  <c r="BF217" i="19" a="1"/>
  <c r="BF217" i="19" s="1"/>
  <c r="BF218" i="19" a="1"/>
  <c r="BF218" i="19" s="1"/>
  <c r="BF219" i="19" a="1"/>
  <c r="BF219" i="19" s="1"/>
  <c r="BF220" i="19" a="1"/>
  <c r="BF220" i="19" s="1"/>
  <c r="BF221" i="19" a="1"/>
  <c r="BF221" i="19" s="1"/>
  <c r="BF222" i="19" a="1"/>
  <c r="BF222" i="19" s="1"/>
  <c r="BF223" i="19" a="1"/>
  <c r="BF223" i="19" s="1"/>
  <c r="BF224" i="19" a="1"/>
  <c r="BF224" i="19" s="1"/>
  <c r="BF225" i="19" a="1"/>
  <c r="BF225" i="19" s="1"/>
  <c r="BF226" i="19" a="1"/>
  <c r="BF226" i="19" s="1"/>
  <c r="BF227" i="19" a="1"/>
  <c r="BF227" i="19" s="1"/>
  <c r="BF228" i="19" a="1"/>
  <c r="BF228" i="19" s="1"/>
  <c r="BF229" i="19" a="1"/>
  <c r="BF229" i="19" s="1"/>
  <c r="BF230" i="19" a="1"/>
  <c r="BF230" i="19" s="1"/>
  <c r="BF231" i="19" a="1"/>
  <c r="BF231" i="19" s="1"/>
  <c r="BF232" i="19" a="1"/>
  <c r="BF232" i="19" s="1"/>
  <c r="BF233" i="19" a="1"/>
  <c r="BF233" i="19" s="1"/>
  <c r="BF234" i="19" a="1"/>
  <c r="BF234" i="19" s="1"/>
  <c r="BF235" i="19" a="1"/>
  <c r="BF235" i="19" s="1"/>
  <c r="BF236" i="19" a="1"/>
  <c r="BF236" i="19" s="1"/>
  <c r="BF237" i="19" a="1"/>
  <c r="BF237" i="19" s="1"/>
  <c r="BF238" i="19" a="1"/>
  <c r="BF238" i="19" s="1"/>
  <c r="BF239" i="19" a="1"/>
  <c r="BF239" i="19" s="1"/>
  <c r="BF240" i="19" a="1"/>
  <c r="BF240" i="19" s="1"/>
  <c r="BF241" i="19" a="1"/>
  <c r="BF241" i="19" s="1"/>
  <c r="BF242" i="19" a="1"/>
  <c r="BF242" i="19" s="1"/>
  <c r="BF243" i="19" a="1"/>
  <c r="BF243" i="19" s="1"/>
  <c r="BF244" i="19" a="1"/>
  <c r="BF244" i="19" s="1"/>
  <c r="BF245" i="19" a="1"/>
  <c r="BF245" i="19" s="1"/>
  <c r="BF246" i="19" a="1"/>
  <c r="BF246" i="19" s="1"/>
  <c r="BF247" i="19" a="1"/>
  <c r="BF247" i="19" s="1"/>
  <c r="BF248" i="19" a="1"/>
  <c r="BF248" i="19" s="1"/>
  <c r="BF249" i="19" a="1"/>
  <c r="BF249" i="19" s="1"/>
  <c r="BF250" i="19" a="1"/>
  <c r="BF250" i="19" s="1"/>
  <c r="BF251" i="19" a="1"/>
  <c r="BF251" i="19" s="1"/>
  <c r="BF252" i="19" a="1"/>
  <c r="BF252" i="19" s="1"/>
  <c r="BF253" i="19" a="1"/>
  <c r="BF253" i="19" s="1"/>
  <c r="BF254" i="19" a="1"/>
  <c r="BF254" i="19" s="1"/>
  <c r="BF255" i="19" a="1"/>
  <c r="BF255" i="19" s="1"/>
  <c r="BF256" i="19" a="1"/>
  <c r="BF256" i="19" s="1"/>
  <c r="BF257" i="19" a="1"/>
  <c r="BF257" i="19" s="1"/>
  <c r="BF258" i="19" a="1"/>
  <c r="BF258" i="19" s="1"/>
  <c r="BF259" i="19" a="1"/>
  <c r="BF259" i="19" s="1"/>
  <c r="BF260" i="19" a="1"/>
  <c r="BF260" i="19" s="1"/>
  <c r="BF261" i="19" a="1"/>
  <c r="BF261" i="19" s="1"/>
  <c r="BF262" i="19" a="1"/>
  <c r="BF262" i="19" s="1"/>
  <c r="BF263" i="19" a="1"/>
  <c r="BF263" i="19" s="1"/>
  <c r="BF264" i="19" a="1"/>
  <c r="BF264" i="19" s="1"/>
  <c r="BF265" i="19" a="1"/>
  <c r="BF265" i="19" s="1"/>
  <c r="BF266" i="19" a="1"/>
  <c r="BF266" i="19" s="1"/>
  <c r="BF267" i="19" a="1"/>
  <c r="BF267" i="19" s="1"/>
  <c r="BF268" i="19" a="1"/>
  <c r="BF268" i="19" s="1"/>
  <c r="BF269" i="19" a="1"/>
  <c r="BF269" i="19" s="1"/>
  <c r="BF270" i="19" a="1"/>
  <c r="BF270" i="19" s="1"/>
  <c r="BF271" i="19" a="1"/>
  <c r="BF271" i="19" s="1"/>
  <c r="BF272" i="19" a="1"/>
  <c r="BF272" i="19" s="1"/>
  <c r="BF273" i="19" a="1"/>
  <c r="BF273" i="19" s="1"/>
  <c r="BF274" i="19" a="1"/>
  <c r="BF274" i="19" s="1"/>
  <c r="BF275" i="19" a="1"/>
  <c r="BF275" i="19" s="1"/>
  <c r="BF276" i="19" a="1"/>
  <c r="BF276" i="19" s="1"/>
  <c r="BF277" i="19" a="1"/>
  <c r="BF277" i="19" s="1"/>
  <c r="BF278" i="19" a="1"/>
  <c r="BF278" i="19" s="1"/>
  <c r="BF279" i="19" a="1"/>
  <c r="BF279" i="19" s="1"/>
  <c r="BF280" i="19" a="1"/>
  <c r="BF280" i="19" s="1"/>
  <c r="BF281" i="19" a="1"/>
  <c r="BF281" i="19" s="1"/>
  <c r="BF282" i="19" a="1"/>
  <c r="BF282" i="19" s="1"/>
  <c r="BF283" i="19" a="1"/>
  <c r="BF283" i="19" s="1"/>
  <c r="BF284" i="19" a="1"/>
  <c r="BF284" i="19" s="1"/>
  <c r="BF285" i="19" a="1"/>
  <c r="BF285" i="19" s="1"/>
  <c r="BF286" i="19" a="1"/>
  <c r="BF286" i="19" s="1"/>
  <c r="BF287" i="19" a="1"/>
  <c r="BF287" i="19" s="1"/>
  <c r="BF288" i="19" a="1"/>
  <c r="BF288" i="19" s="1"/>
  <c r="BF289" i="19" a="1"/>
  <c r="BF289" i="19" s="1"/>
  <c r="BF290" i="19" a="1"/>
  <c r="BF290" i="19" s="1"/>
  <c r="BF291" i="19" a="1"/>
  <c r="BF291" i="19" s="1"/>
  <c r="BF292" i="19" a="1"/>
  <c r="BF292" i="19" s="1"/>
  <c r="BF293" i="19" a="1"/>
  <c r="BF293" i="19" s="1"/>
  <c r="BF294" i="19" a="1"/>
  <c r="BF294" i="19" s="1"/>
  <c r="BF295" i="19" a="1"/>
  <c r="BF295" i="19" s="1"/>
  <c r="BF296" i="19" a="1"/>
  <c r="BF296" i="19" s="1"/>
  <c r="BF297" i="19" a="1"/>
  <c r="BF297" i="19" s="1"/>
  <c r="BF298" i="19" a="1"/>
  <c r="BF298" i="19" s="1"/>
  <c r="BF299" i="19" a="1"/>
  <c r="BF299" i="19" s="1"/>
  <c r="BF300" i="19" a="1"/>
  <c r="BF300" i="19" s="1"/>
  <c r="BF301" i="19" a="1"/>
  <c r="BF301" i="19" s="1"/>
  <c r="BF302" i="19" a="1"/>
  <c r="BF302" i="19" s="1"/>
  <c r="BF303" i="19" a="1"/>
  <c r="BF303" i="19" s="1"/>
  <c r="BF304" i="19" a="1"/>
  <c r="BF304" i="19" s="1"/>
  <c r="BF305" i="19" a="1"/>
  <c r="BF305" i="19" s="1"/>
  <c r="BF306" i="19" a="1"/>
  <c r="BF306" i="19" s="1"/>
  <c r="BF307" i="19" a="1"/>
  <c r="BF307" i="19" s="1"/>
  <c r="BF308" i="19" a="1"/>
  <c r="BF308" i="19" s="1"/>
  <c r="BF309" i="19" a="1"/>
  <c r="BF309" i="19" s="1"/>
  <c r="BF310" i="19" a="1"/>
  <c r="BF310" i="19" s="1"/>
  <c r="BF311" i="19" a="1"/>
  <c r="BF311" i="19" s="1"/>
  <c r="BF312" i="19" a="1"/>
  <c r="BF312" i="19" s="1"/>
  <c r="BF313" i="19" a="1"/>
  <c r="BF313" i="19" s="1"/>
  <c r="BF314" i="19" a="1"/>
  <c r="BF314" i="19" s="1"/>
  <c r="BF315" i="19" a="1"/>
  <c r="BF315" i="19" s="1"/>
  <c r="BF316" i="19" a="1"/>
  <c r="BF316" i="19" s="1"/>
  <c r="BF317" i="19" a="1"/>
  <c r="BF317" i="19" s="1"/>
  <c r="BF318" i="19" a="1"/>
  <c r="BF318" i="19" s="1"/>
  <c r="BF319" i="19" a="1"/>
  <c r="BF319" i="19" s="1"/>
  <c r="BF320" i="19" a="1"/>
  <c r="BF320" i="19" s="1"/>
  <c r="BF321" i="19" a="1"/>
  <c r="BF321" i="19" s="1"/>
  <c r="BF322" i="19" a="1"/>
  <c r="BF322" i="19" s="1"/>
  <c r="BF323" i="19" a="1"/>
  <c r="BF323" i="19" s="1"/>
  <c r="BF324" i="19" a="1"/>
  <c r="BF324" i="19" s="1"/>
  <c r="BF325" i="19" a="1"/>
  <c r="BF325" i="19" s="1"/>
  <c r="BF326" i="19" a="1"/>
  <c r="BF326" i="19" s="1"/>
  <c r="BF327" i="19" a="1"/>
  <c r="BF327" i="19" s="1"/>
  <c r="BF328" i="19" a="1"/>
  <c r="BF328" i="19" s="1"/>
  <c r="BF329" i="19" a="1"/>
  <c r="BF329" i="19" s="1"/>
  <c r="BF330" i="19" a="1"/>
  <c r="BF330" i="19" s="1"/>
  <c r="BF331" i="19" a="1"/>
  <c r="BF331" i="19" s="1"/>
  <c r="BF332" i="19" a="1"/>
  <c r="BF332" i="19" s="1"/>
  <c r="BF333" i="19" a="1"/>
  <c r="BF333" i="19" s="1"/>
  <c r="BF334" i="19" a="1"/>
  <c r="BF334" i="19" s="1"/>
  <c r="BF335" i="19" a="1"/>
  <c r="BF335" i="19" s="1"/>
  <c r="BF336" i="19" a="1"/>
  <c r="BF336" i="19" s="1"/>
  <c r="BF337" i="19" a="1"/>
  <c r="BF337" i="19" s="1"/>
  <c r="BF338" i="19" a="1"/>
  <c r="BF338" i="19" s="1"/>
  <c r="BF339" i="19" a="1"/>
  <c r="BF339" i="19" s="1"/>
  <c r="BF340" i="19" a="1"/>
  <c r="BF340" i="19" s="1"/>
  <c r="BF341" i="19" a="1"/>
  <c r="BF341" i="19" s="1"/>
  <c r="BF342" i="19" a="1"/>
  <c r="BF342" i="19" s="1"/>
  <c r="BF343" i="19" a="1"/>
  <c r="BF343" i="19" s="1"/>
  <c r="BF344" i="19" a="1"/>
  <c r="BF344" i="19" s="1"/>
  <c r="BF345" i="19" a="1"/>
  <c r="BF345" i="19" s="1"/>
  <c r="BF346" i="19" a="1"/>
  <c r="BF346" i="19" s="1"/>
  <c r="BF347" i="19" a="1"/>
  <c r="BF347" i="19" s="1"/>
  <c r="BF348" i="19" a="1"/>
  <c r="BF348" i="19" s="1"/>
  <c r="BF349" i="19" a="1"/>
  <c r="BF349" i="19" s="1"/>
  <c r="BF350" i="19" a="1"/>
  <c r="BF350" i="19" s="1"/>
  <c r="BF351" i="19" a="1"/>
  <c r="BF351" i="19" s="1"/>
  <c r="BF352" i="19" a="1"/>
  <c r="BF352" i="19" s="1"/>
  <c r="BF353" i="19" a="1"/>
  <c r="BF353" i="19" s="1"/>
  <c r="BF354" i="19" a="1"/>
  <c r="BF354" i="19" s="1"/>
  <c r="BF355" i="19" a="1"/>
  <c r="BF355" i="19" s="1"/>
  <c r="BF356" i="19" a="1"/>
  <c r="BF356" i="19" s="1"/>
  <c r="BF357" i="19" a="1"/>
  <c r="BF357" i="19" s="1"/>
  <c r="BF358" i="19" a="1"/>
  <c r="BF358" i="19" s="1"/>
  <c r="BF359" i="19" a="1"/>
  <c r="BF359" i="19" s="1"/>
  <c r="BF360" i="19" a="1"/>
  <c r="BF360" i="19" s="1"/>
  <c r="BF361" i="19" a="1"/>
  <c r="BF361" i="19" s="1"/>
  <c r="BF362" i="19" a="1"/>
  <c r="BF362" i="19" s="1"/>
  <c r="BF363" i="19" a="1"/>
  <c r="BF363" i="19" s="1"/>
  <c r="BF364" i="19" a="1"/>
  <c r="BF364" i="19" s="1"/>
  <c r="BF365" i="19" a="1"/>
  <c r="BF365" i="19" s="1"/>
  <c r="BF366" i="19" a="1"/>
  <c r="BF366" i="19" s="1"/>
  <c r="BF367" i="19" a="1"/>
  <c r="BF367" i="19" s="1"/>
  <c r="BF368" i="19" a="1"/>
  <c r="BF368" i="19" s="1"/>
  <c r="BF369" i="19" a="1"/>
  <c r="BF369" i="19" s="1"/>
  <c r="BF370" i="19" a="1"/>
  <c r="BF370" i="19" s="1"/>
  <c r="BF371" i="19" a="1"/>
  <c r="BF371" i="19" s="1"/>
  <c r="BF372" i="19" a="1"/>
  <c r="BF372" i="19" s="1"/>
  <c r="BF373" i="19" a="1"/>
  <c r="BF373" i="19" s="1"/>
  <c r="BF374" i="19" a="1"/>
  <c r="BF374" i="19" s="1"/>
  <c r="BF375" i="19" a="1"/>
  <c r="BF375" i="19" s="1"/>
  <c r="BF376" i="19" a="1"/>
  <c r="BF376" i="19" s="1"/>
  <c r="BF377" i="19" a="1"/>
  <c r="BF377" i="19" s="1"/>
  <c r="BF378" i="19" a="1"/>
  <c r="BF378" i="19" s="1"/>
  <c r="BF379" i="19" a="1"/>
  <c r="BF379" i="19" s="1"/>
  <c r="BF380" i="19" a="1"/>
  <c r="BF380" i="19" s="1"/>
  <c r="BF381" i="19" a="1"/>
  <c r="BF381" i="19" s="1"/>
  <c r="BF382" i="19" a="1"/>
  <c r="BF382" i="19" s="1"/>
  <c r="BF383" i="19" a="1"/>
  <c r="BF383" i="19" s="1"/>
  <c r="BF384" i="19" a="1"/>
  <c r="BF384" i="19" s="1"/>
  <c r="BF385" i="19" a="1"/>
  <c r="BF385" i="19" s="1"/>
  <c r="BF386" i="19" a="1"/>
  <c r="BF386" i="19" s="1"/>
  <c r="BF387" i="19" a="1"/>
  <c r="BF387" i="19" s="1"/>
  <c r="BF388" i="19" a="1"/>
  <c r="BF388" i="19" s="1"/>
  <c r="BF389" i="19" a="1"/>
  <c r="BF389" i="19" s="1"/>
  <c r="BF390" i="19" a="1"/>
  <c r="BF390" i="19" s="1"/>
  <c r="BF391" i="19" a="1"/>
  <c r="BF391" i="19" s="1"/>
  <c r="BF392" i="19" a="1"/>
  <c r="BF392" i="19" s="1"/>
  <c r="BF393" i="19" a="1"/>
  <c r="BF393" i="19" s="1"/>
  <c r="BF394" i="19" a="1"/>
  <c r="BF394" i="19" s="1"/>
  <c r="BF395" i="19" a="1"/>
  <c r="BF395" i="19" s="1"/>
  <c r="BF396" i="19" a="1"/>
  <c r="BF396" i="19" s="1"/>
  <c r="BF397" i="19" a="1"/>
  <c r="BF397" i="19" s="1"/>
  <c r="BF398" i="19" a="1"/>
  <c r="BF398" i="19" s="1"/>
  <c r="BF399" i="19" a="1"/>
  <c r="BF399" i="19" s="1"/>
  <c r="BF400" i="19" a="1"/>
  <c r="BF400" i="19" s="1"/>
  <c r="BF401" i="19" a="1"/>
  <c r="BF401" i="19" s="1"/>
  <c r="BF402" i="19" a="1"/>
  <c r="BF402" i="19" s="1"/>
  <c r="BF403" i="19" a="1"/>
  <c r="BF403" i="19" s="1"/>
  <c r="BF404" i="19" a="1"/>
  <c r="BF404" i="19" s="1"/>
  <c r="BF405" i="19" a="1"/>
  <c r="BF405" i="19" s="1"/>
  <c r="BF406" i="19" a="1"/>
  <c r="BF406" i="19" s="1"/>
  <c r="BF407" i="19" a="1"/>
  <c r="BF407" i="19" s="1"/>
  <c r="BF408" i="19" a="1"/>
  <c r="BF408" i="19" s="1"/>
  <c r="BF409" i="19" a="1"/>
  <c r="BF409" i="19" s="1"/>
  <c r="BF410" i="19" a="1"/>
  <c r="BF410" i="19" s="1"/>
  <c r="BF411" i="19" a="1"/>
  <c r="BF411" i="19" s="1"/>
  <c r="BF412" i="19" a="1"/>
  <c r="BF412" i="19" s="1"/>
  <c r="BF413" i="19" a="1"/>
  <c r="BF413" i="19" s="1"/>
  <c r="BF414" i="19" a="1"/>
  <c r="BF414" i="19" s="1"/>
  <c r="BF415" i="19" a="1"/>
  <c r="BF415" i="19" s="1"/>
  <c r="BF416" i="19" a="1"/>
  <c r="BF416" i="19" s="1"/>
  <c r="BF417" i="19" a="1"/>
  <c r="BF417" i="19" s="1"/>
  <c r="BF418" i="19" a="1"/>
  <c r="BF418" i="19" s="1"/>
  <c r="BF419" i="19" a="1"/>
  <c r="BF419" i="19" s="1"/>
  <c r="BF420" i="19" a="1"/>
  <c r="BF420" i="19" s="1"/>
  <c r="BF421" i="19" a="1"/>
  <c r="BF421" i="19" s="1"/>
  <c r="BF422" i="19" a="1"/>
  <c r="BF422" i="19" s="1"/>
  <c r="BF423" i="19" a="1"/>
  <c r="BF423" i="19" s="1"/>
  <c r="BF424" i="19" a="1"/>
  <c r="BF424" i="19" s="1"/>
  <c r="BF425" i="19" a="1"/>
  <c r="BF425" i="19" s="1"/>
  <c r="BF426" i="19" a="1"/>
  <c r="BF426" i="19" s="1"/>
  <c r="BF427" i="19" a="1"/>
  <c r="BF427" i="19" s="1"/>
  <c r="BF428" i="19" a="1"/>
  <c r="BF428" i="19" s="1"/>
  <c r="BF429" i="19" a="1"/>
  <c r="BF429" i="19" s="1"/>
  <c r="BF430" i="19" a="1"/>
  <c r="BF430" i="19" s="1"/>
  <c r="BF431" i="19" a="1"/>
  <c r="BF431" i="19" s="1"/>
  <c r="BF432" i="19" a="1"/>
  <c r="BF432" i="19" s="1"/>
  <c r="BF433" i="19" a="1"/>
  <c r="BF433" i="19" s="1"/>
  <c r="BF434" i="19" a="1"/>
  <c r="BF434" i="19" s="1"/>
  <c r="BF435" i="19" a="1"/>
  <c r="BF435" i="19" s="1"/>
  <c r="BF436" i="19" a="1"/>
  <c r="BF436" i="19" s="1"/>
  <c r="BF437" i="19" a="1"/>
  <c r="BF437" i="19" s="1"/>
  <c r="BF438" i="19" a="1"/>
  <c r="BF438" i="19" s="1"/>
  <c r="BF439" i="19" a="1"/>
  <c r="BF439" i="19" s="1"/>
  <c r="BF440" i="19" a="1"/>
  <c r="BF440" i="19" s="1"/>
  <c r="BF441" i="19" a="1"/>
  <c r="BF441" i="19" s="1"/>
  <c r="BF442" i="19" a="1"/>
  <c r="BF442" i="19" s="1"/>
  <c r="BF443" i="19" a="1"/>
  <c r="BF443" i="19" s="1"/>
  <c r="BF444" i="19" a="1"/>
  <c r="BF444" i="19" s="1"/>
  <c r="BF445" i="19" a="1"/>
  <c r="BF445" i="19" s="1"/>
  <c r="BF446" i="19" a="1"/>
  <c r="BF446" i="19" s="1"/>
  <c r="BF447" i="19" a="1"/>
  <c r="BF447" i="19" s="1"/>
  <c r="BF448" i="19" a="1"/>
  <c r="BF448" i="19" s="1"/>
  <c r="BF449" i="19" a="1"/>
  <c r="BF449" i="19" s="1"/>
  <c r="BF450" i="19" a="1"/>
  <c r="BF450" i="19" s="1"/>
  <c r="BF451" i="19" a="1"/>
  <c r="BF451" i="19" s="1"/>
  <c r="BF452" i="19" a="1"/>
  <c r="BF452" i="19" s="1"/>
  <c r="BF453" i="19" a="1"/>
  <c r="BF453" i="19" s="1"/>
  <c r="BF454" i="19" a="1"/>
  <c r="BF454" i="19" s="1"/>
  <c r="BF455" i="19" a="1"/>
  <c r="BF455" i="19" s="1"/>
  <c r="BF456" i="19" a="1"/>
  <c r="BF456" i="19" s="1"/>
  <c r="BF457" i="19" a="1"/>
  <c r="BF457" i="19" s="1"/>
  <c r="BF458" i="19" a="1"/>
  <c r="BF458" i="19" s="1"/>
  <c r="BF459" i="19" a="1"/>
  <c r="BF459" i="19" s="1"/>
  <c r="BF460" i="19" a="1"/>
  <c r="BF460" i="19" s="1"/>
  <c r="BF461" i="19" a="1"/>
  <c r="BF461" i="19" s="1"/>
  <c r="BF462" i="19" a="1"/>
  <c r="BF462" i="19" s="1"/>
  <c r="BF463" i="19" a="1"/>
  <c r="BF463" i="19" s="1"/>
  <c r="BF464" i="19" a="1"/>
  <c r="BF464" i="19" s="1"/>
  <c r="BF465" i="19" a="1"/>
  <c r="BF465" i="19" s="1"/>
  <c r="BF466" i="19" a="1"/>
  <c r="BF466" i="19" s="1"/>
  <c r="BF467" i="19" a="1"/>
  <c r="BF467" i="19" s="1"/>
  <c r="BF468" i="19" a="1"/>
  <c r="BF468" i="19" s="1"/>
  <c r="BF469" i="19" a="1"/>
  <c r="BF469" i="19" s="1"/>
  <c r="BF470" i="19" a="1"/>
  <c r="BF470" i="19" s="1"/>
  <c r="BF471" i="19" a="1"/>
  <c r="BF471" i="19" s="1"/>
  <c r="BF472" i="19" a="1"/>
  <c r="BF472" i="19" s="1"/>
  <c r="BF473" i="19" a="1"/>
  <c r="BF473" i="19" s="1"/>
  <c r="BF474" i="19" a="1"/>
  <c r="BF474" i="19" s="1"/>
  <c r="BF79" i="19" a="1"/>
  <c r="BF79" i="19" s="1"/>
  <c r="AF78" i="25"/>
  <c r="AF79" i="25"/>
  <c r="BW81" i="19" s="1"/>
  <c r="AF80" i="25"/>
  <c r="BW82" i="19" s="1"/>
  <c r="AF81" i="25"/>
  <c r="BW83" i="19" s="1"/>
  <c r="AF82" i="25"/>
  <c r="BW84" i="19" s="1"/>
  <c r="AF83" i="25"/>
  <c r="BW85" i="19" s="1"/>
  <c r="AF84" i="25"/>
  <c r="BW86" i="19" s="1"/>
  <c r="AF85" i="25"/>
  <c r="BW87" i="19" s="1"/>
  <c r="AF86" i="25"/>
  <c r="BW88" i="19" s="1"/>
  <c r="AF87" i="25"/>
  <c r="BW89" i="19" s="1"/>
  <c r="AF88" i="25"/>
  <c r="BW90" i="19" s="1"/>
  <c r="AF89" i="25"/>
  <c r="BW91" i="19" s="1"/>
  <c r="AF90" i="25"/>
  <c r="BW92" i="19" s="1"/>
  <c r="AF91" i="25"/>
  <c r="BW93" i="19" s="1"/>
  <c r="AF92" i="25"/>
  <c r="BW94" i="19" s="1"/>
  <c r="AF93" i="25"/>
  <c r="BW95" i="19" s="1"/>
  <c r="AF94" i="25"/>
  <c r="BW96" i="19" s="1"/>
  <c r="AF95" i="25"/>
  <c r="BW97" i="19" s="1"/>
  <c r="AF96" i="25"/>
  <c r="BW98" i="19" s="1"/>
  <c r="AF97" i="25"/>
  <c r="BW99" i="19" s="1"/>
  <c r="AF98" i="25"/>
  <c r="BW100" i="19" s="1"/>
  <c r="AF99" i="25"/>
  <c r="BW101" i="19" s="1"/>
  <c r="AF100" i="25"/>
  <c r="BW102" i="19" s="1"/>
  <c r="AF101" i="25"/>
  <c r="BW103" i="19" s="1"/>
  <c r="AF102" i="25"/>
  <c r="BW104" i="19" s="1"/>
  <c r="AF103" i="25"/>
  <c r="BW105" i="19" s="1"/>
  <c r="AF104" i="25"/>
  <c r="BW106" i="19" s="1"/>
  <c r="AF105" i="25"/>
  <c r="BW107" i="19" s="1"/>
  <c r="AF106" i="25"/>
  <c r="BW108" i="19" s="1"/>
  <c r="AF107" i="25"/>
  <c r="BW109" i="19" s="1"/>
  <c r="AF108" i="25"/>
  <c r="BW110" i="19" s="1"/>
  <c r="AF109" i="25"/>
  <c r="BW111" i="19" s="1"/>
  <c r="AF110" i="25"/>
  <c r="BW112" i="19" s="1"/>
  <c r="AF111" i="25"/>
  <c r="BW113" i="19" s="1"/>
  <c r="AF112" i="25"/>
  <c r="BW114" i="19" s="1"/>
  <c r="AF113" i="25"/>
  <c r="BW115" i="19" s="1"/>
  <c r="AF114" i="25"/>
  <c r="BW116" i="19" s="1"/>
  <c r="AF115" i="25"/>
  <c r="BW117" i="19" s="1"/>
  <c r="AF116" i="25"/>
  <c r="BW118" i="19" s="1"/>
  <c r="AF117" i="25"/>
  <c r="BW119" i="19" s="1"/>
  <c r="AF118" i="25"/>
  <c r="BW120" i="19" s="1"/>
  <c r="AF119" i="25"/>
  <c r="BW121" i="19" s="1"/>
  <c r="AF120" i="25"/>
  <c r="BW122" i="19" s="1"/>
  <c r="AF121" i="25"/>
  <c r="BW123" i="19" s="1"/>
  <c r="AF122" i="25"/>
  <c r="BW124" i="19" s="1"/>
  <c r="AF123" i="25"/>
  <c r="BW125" i="19" s="1"/>
  <c r="AF124" i="25"/>
  <c r="BW126" i="19" s="1"/>
  <c r="AF125" i="25"/>
  <c r="BW127" i="19" s="1"/>
  <c r="AF126" i="25"/>
  <c r="BW128" i="19" s="1"/>
  <c r="AF127" i="25"/>
  <c r="BW129" i="19" s="1"/>
  <c r="AF128" i="25"/>
  <c r="BW130" i="19" s="1"/>
  <c r="AF129" i="25"/>
  <c r="BW131" i="19" s="1"/>
  <c r="AF130" i="25"/>
  <c r="BW132" i="19" s="1"/>
  <c r="AF131" i="25"/>
  <c r="BW133" i="19" s="1"/>
  <c r="AF132" i="25"/>
  <c r="BW134" i="19" s="1"/>
  <c r="AF133" i="25"/>
  <c r="BW135" i="19" s="1"/>
  <c r="AF134" i="25"/>
  <c r="BW136" i="19" s="1"/>
  <c r="AF135" i="25"/>
  <c r="BW137" i="19" s="1"/>
  <c r="AF136" i="25"/>
  <c r="BW138" i="19" s="1"/>
  <c r="AF137" i="25"/>
  <c r="BW139" i="19" s="1"/>
  <c r="AF138" i="25"/>
  <c r="BW140" i="19" s="1"/>
  <c r="AF139" i="25"/>
  <c r="BW141" i="19" s="1"/>
  <c r="AF140" i="25"/>
  <c r="BW142" i="19" s="1"/>
  <c r="AF141" i="25"/>
  <c r="BW143" i="19" s="1"/>
  <c r="AF142" i="25"/>
  <c r="BW144" i="19" s="1"/>
  <c r="AF143" i="25"/>
  <c r="BW145" i="19" s="1"/>
  <c r="AF144" i="25"/>
  <c r="BW146" i="19" s="1"/>
  <c r="AF145" i="25"/>
  <c r="BW147" i="19" s="1"/>
  <c r="AF146" i="25"/>
  <c r="BW148" i="19" s="1"/>
  <c r="AF147" i="25"/>
  <c r="BW149" i="19" s="1"/>
  <c r="AF148" i="25"/>
  <c r="BW150" i="19" s="1"/>
  <c r="AF149" i="25"/>
  <c r="BW151" i="19" s="1"/>
  <c r="AF150" i="25"/>
  <c r="BW152" i="19" s="1"/>
  <c r="AF151" i="25"/>
  <c r="BW153" i="19" s="1"/>
  <c r="AF152" i="25"/>
  <c r="BW154" i="19" s="1"/>
  <c r="AF153" i="25"/>
  <c r="BW155" i="19" s="1"/>
  <c r="AF154" i="25"/>
  <c r="BW156" i="19" s="1"/>
  <c r="AF155" i="25"/>
  <c r="BW157" i="19" s="1"/>
  <c r="AF156" i="25"/>
  <c r="BW158" i="19" s="1"/>
  <c r="AF157" i="25"/>
  <c r="BW159" i="19" s="1"/>
  <c r="AF158" i="25"/>
  <c r="BW160" i="19" s="1"/>
  <c r="AF159" i="25"/>
  <c r="BW161" i="19" s="1"/>
  <c r="AF160" i="25"/>
  <c r="BW162" i="19" s="1"/>
  <c r="AF161" i="25"/>
  <c r="BW163" i="19" s="1"/>
  <c r="AF162" i="25"/>
  <c r="BW164" i="19" s="1"/>
  <c r="AF163" i="25"/>
  <c r="BW165" i="19" s="1"/>
  <c r="AF164" i="25"/>
  <c r="BW166" i="19" s="1"/>
  <c r="AF165" i="25"/>
  <c r="BW167" i="19" s="1"/>
  <c r="AF166" i="25"/>
  <c r="BW168" i="19" s="1"/>
  <c r="AF167" i="25"/>
  <c r="BW169" i="19" s="1"/>
  <c r="AF168" i="25"/>
  <c r="BW170" i="19" s="1"/>
  <c r="AF169" i="25"/>
  <c r="BW171" i="19" s="1"/>
  <c r="AF170" i="25"/>
  <c r="BW172" i="19" s="1"/>
  <c r="AF171" i="25"/>
  <c r="BW173" i="19" s="1"/>
  <c r="AF172" i="25"/>
  <c r="BW174" i="19" s="1"/>
  <c r="AF173" i="25"/>
  <c r="BW175" i="19" s="1"/>
  <c r="AF174" i="25"/>
  <c r="BW176" i="19" s="1"/>
  <c r="AF175" i="25"/>
  <c r="BW177" i="19" s="1"/>
  <c r="AF176" i="25"/>
  <c r="BW178" i="19" s="1"/>
  <c r="AF177" i="25"/>
  <c r="BW179" i="19" s="1"/>
  <c r="AF178" i="25"/>
  <c r="BW180" i="19" s="1"/>
  <c r="AF179" i="25"/>
  <c r="BW181" i="19" s="1"/>
  <c r="AF180" i="25"/>
  <c r="BW182" i="19" s="1"/>
  <c r="AF181" i="25"/>
  <c r="BW183" i="19" s="1"/>
  <c r="AF182" i="25"/>
  <c r="BW184" i="19" s="1"/>
  <c r="AF183" i="25"/>
  <c r="BW185" i="19" s="1"/>
  <c r="AF184" i="25"/>
  <c r="BW186" i="19" s="1"/>
  <c r="AF185" i="25"/>
  <c r="BW187" i="19" s="1"/>
  <c r="AF186" i="25"/>
  <c r="BW188" i="19" s="1"/>
  <c r="AF187" i="25"/>
  <c r="BW189" i="19" s="1"/>
  <c r="AF188" i="25"/>
  <c r="BW190" i="19" s="1"/>
  <c r="AF189" i="25"/>
  <c r="BW191" i="19" s="1"/>
  <c r="AF190" i="25"/>
  <c r="BW192" i="19" s="1"/>
  <c r="AF191" i="25"/>
  <c r="BW193" i="19" s="1"/>
  <c r="AF192" i="25"/>
  <c r="BW194" i="19" s="1"/>
  <c r="AF193" i="25"/>
  <c r="BW195" i="19" s="1"/>
  <c r="AF194" i="25"/>
  <c r="BW196" i="19" s="1"/>
  <c r="AF195" i="25"/>
  <c r="BW197" i="19" s="1"/>
  <c r="AF196" i="25"/>
  <c r="BW198" i="19" s="1"/>
  <c r="AF197" i="25"/>
  <c r="BW199" i="19" s="1"/>
  <c r="AF198" i="25"/>
  <c r="BW200" i="19" s="1"/>
  <c r="AF199" i="25"/>
  <c r="BW201" i="19" s="1"/>
  <c r="AF200" i="25"/>
  <c r="BW202" i="19" s="1"/>
  <c r="AF201" i="25"/>
  <c r="BW203" i="19" s="1"/>
  <c r="AF202" i="25"/>
  <c r="BW204" i="19" s="1"/>
  <c r="AF203" i="25"/>
  <c r="BW205" i="19" s="1"/>
  <c r="AF204" i="25"/>
  <c r="BW206" i="19" s="1"/>
  <c r="AF205" i="25"/>
  <c r="BW207" i="19" s="1"/>
  <c r="AF206" i="25"/>
  <c r="BW208" i="19" s="1"/>
  <c r="AF207" i="25"/>
  <c r="BW209" i="19" s="1"/>
  <c r="AF208" i="25"/>
  <c r="BW210" i="19" s="1"/>
  <c r="AF209" i="25"/>
  <c r="BW211" i="19" s="1"/>
  <c r="AF210" i="25"/>
  <c r="BW212" i="19" s="1"/>
  <c r="AF211" i="25"/>
  <c r="BW213" i="19" s="1"/>
  <c r="AF212" i="25"/>
  <c r="BW214" i="19" s="1"/>
  <c r="AF213" i="25"/>
  <c r="BW215" i="19" s="1"/>
  <c r="AF214" i="25"/>
  <c r="BW216" i="19" s="1"/>
  <c r="AF215" i="25"/>
  <c r="BW217" i="19" s="1"/>
  <c r="AF216" i="25"/>
  <c r="BW218" i="19" s="1"/>
  <c r="AF217" i="25"/>
  <c r="BW219" i="19" s="1"/>
  <c r="AF218" i="25"/>
  <c r="BW220" i="19" s="1"/>
  <c r="AF219" i="25"/>
  <c r="BW221" i="19" s="1"/>
  <c r="AF220" i="25"/>
  <c r="BW222" i="19" s="1"/>
  <c r="AF221" i="25"/>
  <c r="BW223" i="19" s="1"/>
  <c r="AF222" i="25"/>
  <c r="BW224" i="19" s="1"/>
  <c r="AF223" i="25"/>
  <c r="BW225" i="19" s="1"/>
  <c r="AF224" i="25"/>
  <c r="BW226" i="19" s="1"/>
  <c r="AF225" i="25"/>
  <c r="BW227" i="19" s="1"/>
  <c r="AF226" i="25"/>
  <c r="BW228" i="19" s="1"/>
  <c r="AF227" i="25"/>
  <c r="BW229" i="19" s="1"/>
  <c r="AF228" i="25"/>
  <c r="BW230" i="19" s="1"/>
  <c r="AF229" i="25"/>
  <c r="BW231" i="19" s="1"/>
  <c r="AF230" i="25"/>
  <c r="BW232" i="19" s="1"/>
  <c r="AF231" i="25"/>
  <c r="BW233" i="19" s="1"/>
  <c r="AF232" i="25"/>
  <c r="BW234" i="19" s="1"/>
  <c r="AF233" i="25"/>
  <c r="BW235" i="19" s="1"/>
  <c r="AF234" i="25"/>
  <c r="BW236" i="19" s="1"/>
  <c r="AF235" i="25"/>
  <c r="BW237" i="19" s="1"/>
  <c r="AF236" i="25"/>
  <c r="BW238" i="19" s="1"/>
  <c r="AF237" i="25"/>
  <c r="BW239" i="19" s="1"/>
  <c r="AF238" i="25"/>
  <c r="BW240" i="19" s="1"/>
  <c r="AF239" i="25"/>
  <c r="BW241" i="19" s="1"/>
  <c r="AF240" i="25"/>
  <c r="BW242" i="19" s="1"/>
  <c r="AF241" i="25"/>
  <c r="BW243" i="19" s="1"/>
  <c r="AF242" i="25"/>
  <c r="BW244" i="19" s="1"/>
  <c r="AF243" i="25"/>
  <c r="BW245" i="19" s="1"/>
  <c r="AF244" i="25"/>
  <c r="BW246" i="19" s="1"/>
  <c r="AF245" i="25"/>
  <c r="BW247" i="19" s="1"/>
  <c r="AF246" i="25"/>
  <c r="BW248" i="19" s="1"/>
  <c r="AF247" i="25"/>
  <c r="BW249" i="19" s="1"/>
  <c r="AF248" i="25"/>
  <c r="BW250" i="19" s="1"/>
  <c r="AF249" i="25"/>
  <c r="BW251" i="19" s="1"/>
  <c r="AF250" i="25"/>
  <c r="BW252" i="19" s="1"/>
  <c r="AF251" i="25"/>
  <c r="BW253" i="19" s="1"/>
  <c r="AF252" i="25"/>
  <c r="BW254" i="19" s="1"/>
  <c r="AF253" i="25"/>
  <c r="BW255" i="19" s="1"/>
  <c r="AF254" i="25"/>
  <c r="BW256" i="19" s="1"/>
  <c r="AF255" i="25"/>
  <c r="BW257" i="19" s="1"/>
  <c r="AF256" i="25"/>
  <c r="BW258" i="19" s="1"/>
  <c r="AF257" i="25"/>
  <c r="BW259" i="19" s="1"/>
  <c r="AF258" i="25"/>
  <c r="BW260" i="19" s="1"/>
  <c r="AF259" i="25"/>
  <c r="BW261" i="19" s="1"/>
  <c r="AF260" i="25"/>
  <c r="BW262" i="19" s="1"/>
  <c r="AF261" i="25"/>
  <c r="BW263" i="19" s="1"/>
  <c r="AF262" i="25"/>
  <c r="BW264" i="19" s="1"/>
  <c r="AF263" i="25"/>
  <c r="BW265" i="19" s="1"/>
  <c r="AF264" i="25"/>
  <c r="BW266" i="19" s="1"/>
  <c r="AF265" i="25"/>
  <c r="BW267" i="19" s="1"/>
  <c r="AF266" i="25"/>
  <c r="BW268" i="19" s="1"/>
  <c r="AF267" i="25"/>
  <c r="BW269" i="19" s="1"/>
  <c r="AF268" i="25"/>
  <c r="BW270" i="19" s="1"/>
  <c r="AF269" i="25"/>
  <c r="BW271" i="19" s="1"/>
  <c r="AF270" i="25"/>
  <c r="BW272" i="19" s="1"/>
  <c r="AF271" i="25"/>
  <c r="BW273" i="19" s="1"/>
  <c r="AF272" i="25"/>
  <c r="BW274" i="19" s="1"/>
  <c r="AF273" i="25"/>
  <c r="BW275" i="19" s="1"/>
  <c r="AF274" i="25"/>
  <c r="BW276" i="19" s="1"/>
  <c r="AF275" i="25"/>
  <c r="BW277" i="19" s="1"/>
  <c r="AF276" i="25"/>
  <c r="BW278" i="19" s="1"/>
  <c r="AF277" i="25"/>
  <c r="BW279" i="19" s="1"/>
  <c r="AF278" i="25"/>
  <c r="BW280" i="19" s="1"/>
  <c r="AF279" i="25"/>
  <c r="BW281" i="19" s="1"/>
  <c r="AF280" i="25"/>
  <c r="BW282" i="19" s="1"/>
  <c r="AF281" i="25"/>
  <c r="BW283" i="19" s="1"/>
  <c r="AF282" i="25"/>
  <c r="BW284" i="19" s="1"/>
  <c r="AF283" i="25"/>
  <c r="BW285" i="19" s="1"/>
  <c r="AF284" i="25"/>
  <c r="BW286" i="19" s="1"/>
  <c r="AF285" i="25"/>
  <c r="BW287" i="19" s="1"/>
  <c r="AF286" i="25"/>
  <c r="BW288" i="19" s="1"/>
  <c r="AF287" i="25"/>
  <c r="BW289" i="19" s="1"/>
  <c r="AF288" i="25"/>
  <c r="BW290" i="19" s="1"/>
  <c r="AF289" i="25"/>
  <c r="BW291" i="19" s="1"/>
  <c r="AF290" i="25"/>
  <c r="BW292" i="19" s="1"/>
  <c r="AF291" i="25"/>
  <c r="BW293" i="19" s="1"/>
  <c r="AF292" i="25"/>
  <c r="BW294" i="19" s="1"/>
  <c r="AF293" i="25"/>
  <c r="BW295" i="19" s="1"/>
  <c r="AF294" i="25"/>
  <c r="BW296" i="19" s="1"/>
  <c r="AF295" i="25"/>
  <c r="BW297" i="19" s="1"/>
  <c r="AF296" i="25"/>
  <c r="BW298" i="19" s="1"/>
  <c r="AF297" i="25"/>
  <c r="BW299" i="19" s="1"/>
  <c r="AF298" i="25"/>
  <c r="BW300" i="19" s="1"/>
  <c r="AF299" i="25"/>
  <c r="BW301" i="19" s="1"/>
  <c r="AF300" i="25"/>
  <c r="BW302" i="19" s="1"/>
  <c r="AF301" i="25"/>
  <c r="BW303" i="19" s="1"/>
  <c r="AF302" i="25"/>
  <c r="BW304" i="19" s="1"/>
  <c r="AF303" i="25"/>
  <c r="BW305" i="19" s="1"/>
  <c r="AF304" i="25"/>
  <c r="BW306" i="19" s="1"/>
  <c r="AF305" i="25"/>
  <c r="BW307" i="19" s="1"/>
  <c r="AF306" i="25"/>
  <c r="BW308" i="19" s="1"/>
  <c r="AF307" i="25"/>
  <c r="BW309" i="19" s="1"/>
  <c r="AF308" i="25"/>
  <c r="BW310" i="19" s="1"/>
  <c r="AF309" i="25"/>
  <c r="BW311" i="19" s="1"/>
  <c r="AF310" i="25"/>
  <c r="BW312" i="19" s="1"/>
  <c r="AF311" i="25"/>
  <c r="BW313" i="19" s="1"/>
  <c r="AF312" i="25"/>
  <c r="BW314" i="19" s="1"/>
  <c r="AF313" i="25"/>
  <c r="BW315" i="19" s="1"/>
  <c r="AF314" i="25"/>
  <c r="BW316" i="19" s="1"/>
  <c r="AF315" i="25"/>
  <c r="BW317" i="19" s="1"/>
  <c r="AF316" i="25"/>
  <c r="BW318" i="19" s="1"/>
  <c r="AF317" i="25"/>
  <c r="BW319" i="19" s="1"/>
  <c r="AF318" i="25"/>
  <c r="BW320" i="19" s="1"/>
  <c r="AF319" i="25"/>
  <c r="BW321" i="19" s="1"/>
  <c r="AF320" i="25"/>
  <c r="BW322" i="19" s="1"/>
  <c r="AF321" i="25"/>
  <c r="BW323" i="19" s="1"/>
  <c r="AF322" i="25"/>
  <c r="BW324" i="19" s="1"/>
  <c r="AF323" i="25"/>
  <c r="BW325" i="19" s="1"/>
  <c r="AF324" i="25"/>
  <c r="BW326" i="19" s="1"/>
  <c r="AF325" i="25"/>
  <c r="BW327" i="19" s="1"/>
  <c r="AF326" i="25"/>
  <c r="BW328" i="19" s="1"/>
  <c r="AF327" i="25"/>
  <c r="BW329" i="19" s="1"/>
  <c r="AF328" i="25"/>
  <c r="BW330" i="19" s="1"/>
  <c r="AF329" i="25"/>
  <c r="BW331" i="19" s="1"/>
  <c r="AF330" i="25"/>
  <c r="BW332" i="19" s="1"/>
  <c r="AF331" i="25"/>
  <c r="BW333" i="19" s="1"/>
  <c r="AF332" i="25"/>
  <c r="BW334" i="19" s="1"/>
  <c r="AF333" i="25"/>
  <c r="BW335" i="19" s="1"/>
  <c r="AF334" i="25"/>
  <c r="BW336" i="19" s="1"/>
  <c r="AF335" i="25"/>
  <c r="BW337" i="19" s="1"/>
  <c r="AF336" i="25"/>
  <c r="BW338" i="19" s="1"/>
  <c r="AF337" i="25"/>
  <c r="BW339" i="19" s="1"/>
  <c r="AF338" i="25"/>
  <c r="BW340" i="19" s="1"/>
  <c r="AF339" i="25"/>
  <c r="BW341" i="19" s="1"/>
  <c r="AF340" i="25"/>
  <c r="BW342" i="19" s="1"/>
  <c r="AF341" i="25"/>
  <c r="BW343" i="19" s="1"/>
  <c r="AF342" i="25"/>
  <c r="BW344" i="19" s="1"/>
  <c r="AF343" i="25"/>
  <c r="BW345" i="19" s="1"/>
  <c r="AF344" i="25"/>
  <c r="BW346" i="19" s="1"/>
  <c r="AF345" i="25"/>
  <c r="BW347" i="19" s="1"/>
  <c r="AF346" i="25"/>
  <c r="BW348" i="19" s="1"/>
  <c r="AF347" i="25"/>
  <c r="BW349" i="19" s="1"/>
  <c r="AF348" i="25"/>
  <c r="BW350" i="19" s="1"/>
  <c r="AF349" i="25"/>
  <c r="BW351" i="19" s="1"/>
  <c r="AF350" i="25"/>
  <c r="BW352" i="19" s="1"/>
  <c r="AF351" i="25"/>
  <c r="BW353" i="19" s="1"/>
  <c r="AF352" i="25"/>
  <c r="BW354" i="19" s="1"/>
  <c r="AF353" i="25"/>
  <c r="BW355" i="19" s="1"/>
  <c r="AF354" i="25"/>
  <c r="BW356" i="19" s="1"/>
  <c r="AF355" i="25"/>
  <c r="BW357" i="19" s="1"/>
  <c r="AF356" i="25"/>
  <c r="BW358" i="19" s="1"/>
  <c r="AF357" i="25"/>
  <c r="BW359" i="19" s="1"/>
  <c r="AF358" i="25"/>
  <c r="BW360" i="19" s="1"/>
  <c r="AF359" i="25"/>
  <c r="BW361" i="19" s="1"/>
  <c r="AF360" i="25"/>
  <c r="BW362" i="19" s="1"/>
  <c r="AF361" i="25"/>
  <c r="BW363" i="19" s="1"/>
  <c r="AF362" i="25"/>
  <c r="BW364" i="19" s="1"/>
  <c r="AF363" i="25"/>
  <c r="BW365" i="19" s="1"/>
  <c r="AF364" i="25"/>
  <c r="BW366" i="19" s="1"/>
  <c r="AF365" i="25"/>
  <c r="BW367" i="19" s="1"/>
  <c r="AF366" i="25"/>
  <c r="BW368" i="19" s="1"/>
  <c r="AF367" i="25"/>
  <c r="BW369" i="19" s="1"/>
  <c r="AF368" i="25"/>
  <c r="BW370" i="19" s="1"/>
  <c r="AF369" i="25"/>
  <c r="BW371" i="19" s="1"/>
  <c r="AF370" i="25"/>
  <c r="BW372" i="19" s="1"/>
  <c r="AF371" i="25"/>
  <c r="BW373" i="19" s="1"/>
  <c r="AF372" i="25"/>
  <c r="BW374" i="19" s="1"/>
  <c r="AF373" i="25"/>
  <c r="BW375" i="19" s="1"/>
  <c r="AF374" i="25"/>
  <c r="BW376" i="19" s="1"/>
  <c r="AF375" i="25"/>
  <c r="BW377" i="19" s="1"/>
  <c r="AF376" i="25"/>
  <c r="BW378" i="19" s="1"/>
  <c r="AF377" i="25"/>
  <c r="BW379" i="19" s="1"/>
  <c r="AF378" i="25"/>
  <c r="BW380" i="19" s="1"/>
  <c r="AF379" i="25"/>
  <c r="BW381" i="19" s="1"/>
  <c r="AF380" i="25"/>
  <c r="BW382" i="19" s="1"/>
  <c r="AF381" i="25"/>
  <c r="BW383" i="19" s="1"/>
  <c r="AF382" i="25"/>
  <c r="BW384" i="19" s="1"/>
  <c r="AF383" i="25"/>
  <c r="BW385" i="19" s="1"/>
  <c r="AF384" i="25"/>
  <c r="BW386" i="19" s="1"/>
  <c r="AF385" i="25"/>
  <c r="BW387" i="19" s="1"/>
  <c r="AF386" i="25"/>
  <c r="BW388" i="19" s="1"/>
  <c r="AF387" i="25"/>
  <c r="BW389" i="19" s="1"/>
  <c r="AF388" i="25"/>
  <c r="BW390" i="19" s="1"/>
  <c r="AF389" i="25"/>
  <c r="BW391" i="19" s="1"/>
  <c r="AF390" i="25"/>
  <c r="BW392" i="19" s="1"/>
  <c r="AF391" i="25"/>
  <c r="BW393" i="19" s="1"/>
  <c r="AF392" i="25"/>
  <c r="BW394" i="19" s="1"/>
  <c r="AF393" i="25"/>
  <c r="BW395" i="19" s="1"/>
  <c r="AF394" i="25"/>
  <c r="BW396" i="19" s="1"/>
  <c r="AF395" i="25"/>
  <c r="BW397" i="19" s="1"/>
  <c r="AF396" i="25"/>
  <c r="BW398" i="19" s="1"/>
  <c r="AF397" i="25"/>
  <c r="BW399" i="19" s="1"/>
  <c r="AF398" i="25"/>
  <c r="BW400" i="19" s="1"/>
  <c r="AF399" i="25"/>
  <c r="BW401" i="19" s="1"/>
  <c r="AF400" i="25"/>
  <c r="BW402" i="19" s="1"/>
  <c r="AF401" i="25"/>
  <c r="BW403" i="19" s="1"/>
  <c r="AF402" i="25"/>
  <c r="BW404" i="19" s="1"/>
  <c r="AF403" i="25"/>
  <c r="BW405" i="19" s="1"/>
  <c r="AF404" i="25"/>
  <c r="BW406" i="19" s="1"/>
  <c r="AF405" i="25"/>
  <c r="BW407" i="19" s="1"/>
  <c r="AF406" i="25"/>
  <c r="BW408" i="19" s="1"/>
  <c r="AF407" i="25"/>
  <c r="BW409" i="19" s="1"/>
  <c r="AF408" i="25"/>
  <c r="BW410" i="19" s="1"/>
  <c r="AF409" i="25"/>
  <c r="BW411" i="19" s="1"/>
  <c r="AF410" i="25"/>
  <c r="BW412" i="19" s="1"/>
  <c r="AF411" i="25"/>
  <c r="BW413" i="19" s="1"/>
  <c r="AF412" i="25"/>
  <c r="BW414" i="19" s="1"/>
  <c r="AF413" i="25"/>
  <c r="BW415" i="19" s="1"/>
  <c r="AF414" i="25"/>
  <c r="BW416" i="19" s="1"/>
  <c r="AF415" i="25"/>
  <c r="BW417" i="19" s="1"/>
  <c r="AF416" i="25"/>
  <c r="BW418" i="19" s="1"/>
  <c r="AF417" i="25"/>
  <c r="BW419" i="19" s="1"/>
  <c r="AF418" i="25"/>
  <c r="BW420" i="19" s="1"/>
  <c r="AF419" i="25"/>
  <c r="BW421" i="19" s="1"/>
  <c r="AF420" i="25"/>
  <c r="BW422" i="19" s="1"/>
  <c r="AF421" i="25"/>
  <c r="BW423" i="19" s="1"/>
  <c r="AF422" i="25"/>
  <c r="BW424" i="19" s="1"/>
  <c r="AF423" i="25"/>
  <c r="BW425" i="19" s="1"/>
  <c r="AF424" i="25"/>
  <c r="BW426" i="19" s="1"/>
  <c r="AF425" i="25"/>
  <c r="BW427" i="19" s="1"/>
  <c r="AF426" i="25"/>
  <c r="BW428" i="19" s="1"/>
  <c r="AF427" i="25"/>
  <c r="BW429" i="19" s="1"/>
  <c r="AF428" i="25"/>
  <c r="BW430" i="19" s="1"/>
  <c r="AF429" i="25"/>
  <c r="BW431" i="19" s="1"/>
  <c r="AF430" i="25"/>
  <c r="BW432" i="19" s="1"/>
  <c r="AF431" i="25"/>
  <c r="BW433" i="19" s="1"/>
  <c r="AF432" i="25"/>
  <c r="BW434" i="19" s="1"/>
  <c r="AF433" i="25"/>
  <c r="BW435" i="19" s="1"/>
  <c r="AF434" i="25"/>
  <c r="BW436" i="19" s="1"/>
  <c r="AF435" i="25"/>
  <c r="BW437" i="19" s="1"/>
  <c r="AF436" i="25"/>
  <c r="BW438" i="19" s="1"/>
  <c r="AF437" i="25"/>
  <c r="BW439" i="19" s="1"/>
  <c r="AF438" i="25"/>
  <c r="BW440" i="19" s="1"/>
  <c r="AF439" i="25"/>
  <c r="BW441" i="19" s="1"/>
  <c r="AF440" i="25"/>
  <c r="BW442" i="19" s="1"/>
  <c r="AF441" i="25"/>
  <c r="BW443" i="19" s="1"/>
  <c r="AF442" i="25"/>
  <c r="BW444" i="19" s="1"/>
  <c r="AF443" i="25"/>
  <c r="BW445" i="19" s="1"/>
  <c r="AF444" i="25"/>
  <c r="BW446" i="19" s="1"/>
  <c r="AF445" i="25"/>
  <c r="BW447" i="19" s="1"/>
  <c r="AF446" i="25"/>
  <c r="BW448" i="19" s="1"/>
  <c r="AF447" i="25"/>
  <c r="BW449" i="19" s="1"/>
  <c r="AF448" i="25"/>
  <c r="BW450" i="19" s="1"/>
  <c r="AF449" i="25"/>
  <c r="BW451" i="19" s="1"/>
  <c r="AF450" i="25"/>
  <c r="BW452" i="19" s="1"/>
  <c r="AF451" i="25"/>
  <c r="BW453" i="19" s="1"/>
  <c r="AF452" i="25"/>
  <c r="BW454" i="19" s="1"/>
  <c r="AF453" i="25"/>
  <c r="BW455" i="19" s="1"/>
  <c r="AF454" i="25"/>
  <c r="BW456" i="19" s="1"/>
  <c r="AF455" i="25"/>
  <c r="BW457" i="19" s="1"/>
  <c r="AF456" i="25"/>
  <c r="BW458" i="19" s="1"/>
  <c r="AF457" i="25"/>
  <c r="BW459" i="19" s="1"/>
  <c r="AF458" i="25"/>
  <c r="BW460" i="19" s="1"/>
  <c r="AF459" i="25"/>
  <c r="BW461" i="19" s="1"/>
  <c r="AF460" i="25"/>
  <c r="BW462" i="19" s="1"/>
  <c r="AF461" i="25"/>
  <c r="BW463" i="19" s="1"/>
  <c r="AF462" i="25"/>
  <c r="BW464" i="19" s="1"/>
  <c r="AF463" i="25"/>
  <c r="BW465" i="19" s="1"/>
  <c r="AF464" i="25"/>
  <c r="BW466" i="19" s="1"/>
  <c r="AF465" i="25"/>
  <c r="BW467" i="19" s="1"/>
  <c r="AF466" i="25"/>
  <c r="BW468" i="19" s="1"/>
  <c r="AF467" i="25"/>
  <c r="BW469" i="19" s="1"/>
  <c r="AF468" i="25"/>
  <c r="BW470" i="19" s="1"/>
  <c r="AF469" i="25"/>
  <c r="BW471" i="19" s="1"/>
  <c r="AF470" i="25"/>
  <c r="BW472" i="19" s="1"/>
  <c r="AF471" i="25"/>
  <c r="BW473" i="19" s="1"/>
  <c r="AF472" i="25"/>
  <c r="BW474" i="19" s="1"/>
  <c r="AF77" i="25"/>
  <c r="BW79" i="19" s="1"/>
  <c r="AE77" i="25"/>
  <c r="BV79" i="19" s="1"/>
  <c r="BX82" i="19"/>
  <c r="BX83" i="19"/>
  <c r="BX84" i="19"/>
  <c r="BX85" i="19"/>
  <c r="BX86" i="19"/>
  <c r="BX87" i="19"/>
  <c r="BX89" i="19"/>
  <c r="BX90" i="19"/>
  <c r="BX91" i="19"/>
  <c r="BX92" i="19"/>
  <c r="BX93" i="19"/>
  <c r="BX94" i="19"/>
  <c r="BX95" i="19"/>
  <c r="BX96" i="19"/>
  <c r="BX97" i="19"/>
  <c r="BX98" i="19"/>
  <c r="BX99" i="19"/>
  <c r="BX100" i="19"/>
  <c r="BX101" i="19"/>
  <c r="BX102" i="19"/>
  <c r="BX103" i="19"/>
  <c r="BX104" i="19"/>
  <c r="BX105" i="19"/>
  <c r="BX106" i="19"/>
  <c r="BX107" i="19"/>
  <c r="BX108" i="19"/>
  <c r="BX109" i="19"/>
  <c r="BX110" i="19"/>
  <c r="BX111" i="19"/>
  <c r="BX112" i="19"/>
  <c r="BX113" i="19"/>
  <c r="BX114" i="19"/>
  <c r="BX115"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473" i="19"/>
  <c r="BX474" i="19"/>
  <c r="BV82" i="19"/>
  <c r="BV83" i="19"/>
  <c r="BV84" i="19"/>
  <c r="BV85" i="19"/>
  <c r="BV86" i="19"/>
  <c r="BV87" i="19"/>
  <c r="BV89" i="19"/>
  <c r="BV90" i="19"/>
  <c r="BV91" i="19"/>
  <c r="BV92" i="19"/>
  <c r="BV93" i="19"/>
  <c r="BV94" i="19"/>
  <c r="BV95" i="19"/>
  <c r="BV96" i="19"/>
  <c r="BV97" i="19"/>
  <c r="BV98" i="19"/>
  <c r="BV99" i="19"/>
  <c r="BV100" i="19"/>
  <c r="BV101" i="19"/>
  <c r="BV102" i="19"/>
  <c r="BV103" i="19"/>
  <c r="BV104" i="19"/>
  <c r="BV105" i="19"/>
  <c r="BV106" i="19"/>
  <c r="BV107" i="19"/>
  <c r="BV108" i="19"/>
  <c r="BV109" i="19"/>
  <c r="BV110" i="19"/>
  <c r="BV111" i="19"/>
  <c r="BV112" i="19"/>
  <c r="BV113" i="19"/>
  <c r="BV114" i="19"/>
  <c r="BV115"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BV473" i="19"/>
  <c r="BV474" i="19"/>
  <c r="AG74" i="25"/>
  <c r="BX76" i="19" s="1"/>
  <c r="AG75" i="25"/>
  <c r="BX77" i="19" s="1"/>
  <c r="AG76" i="25"/>
  <c r="BX78" i="19" s="1"/>
  <c r="AG77" i="25"/>
  <c r="BX79" i="19" s="1"/>
  <c r="AG78" i="25"/>
  <c r="BX80" i="19" s="1"/>
  <c r="AG79" i="25"/>
  <c r="BX81" i="19" s="1"/>
  <c r="AG80" i="25"/>
  <c r="AG81" i="25"/>
  <c r="AG82" i="25"/>
  <c r="AG83" i="25"/>
  <c r="AG84" i="25"/>
  <c r="AG85" i="25"/>
  <c r="AG86" i="25"/>
  <c r="BX88" i="19" s="1"/>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Y79" i="19" l="1"/>
  <c r="BY88" i="19"/>
  <c r="BY81" i="19"/>
  <c r="BW80" i="19"/>
  <c r="BY80" i="19"/>
  <c r="D46" i="20"/>
  <c r="F46" i="20" s="1"/>
  <c r="BI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E473" i="19"/>
  <c r="BE474" i="19"/>
  <c r="BE79" i="19"/>
  <c r="BD79" i="19"/>
  <c r="BD80" i="19"/>
  <c r="BD81" i="19"/>
  <c r="BD82" i="19"/>
  <c r="BD83" i="19"/>
  <c r="BD84" i="19"/>
  <c r="BD85" i="19"/>
  <c r="BD86" i="19"/>
  <c r="BD87" i="19"/>
  <c r="BD88" i="19"/>
  <c r="BD89" i="19"/>
  <c r="BD90" i="19"/>
  <c r="BD91" i="19"/>
  <c r="BD92" i="19"/>
  <c r="BD93" i="19"/>
  <c r="BD94" i="19"/>
  <c r="BD95" i="19"/>
  <c r="BD96" i="19"/>
  <c r="BD97" i="19"/>
  <c r="BD98" i="19"/>
  <c r="BD99" i="19"/>
  <c r="BD100" i="19"/>
  <c r="BD101" i="19"/>
  <c r="BD102" i="19"/>
  <c r="BD103" i="19"/>
  <c r="BD104" i="19"/>
  <c r="BD105" i="19"/>
  <c r="BD106" i="19"/>
  <c r="BD107" i="19"/>
  <c r="BD108" i="19"/>
  <c r="BD109" i="19"/>
  <c r="BD110" i="19"/>
  <c r="BD111" i="19"/>
  <c r="BD112" i="19"/>
  <c r="BD113" i="19"/>
  <c r="BD114" i="19"/>
  <c r="BD115" i="19"/>
  <c r="BD116" i="19"/>
  <c r="BD117" i="19"/>
  <c r="BD118" i="19"/>
  <c r="BD119" i="19"/>
  <c r="BD120" i="19"/>
  <c r="BD121" i="19"/>
  <c r="BD122" i="19"/>
  <c r="BD123" i="19"/>
  <c r="BD124" i="19"/>
  <c r="BD125" i="19"/>
  <c r="BD126" i="19"/>
  <c r="BD127" i="19"/>
  <c r="BD128" i="19"/>
  <c r="BD129" i="19"/>
  <c r="BD130" i="19"/>
  <c r="BD131" i="19"/>
  <c r="BD132" i="19"/>
  <c r="BD133" i="19"/>
  <c r="BD134" i="19"/>
  <c r="BD135" i="19"/>
  <c r="BD136" i="19"/>
  <c r="BD137" i="19"/>
  <c r="BD138" i="19"/>
  <c r="BD139" i="19"/>
  <c r="BD140" i="19"/>
  <c r="BD141" i="19"/>
  <c r="BD142" i="19"/>
  <c r="BD143" i="19"/>
  <c r="BD144" i="19"/>
  <c r="BD145" i="19"/>
  <c r="BD146" i="19"/>
  <c r="BD147" i="19"/>
  <c r="BD148" i="19"/>
  <c r="BD149" i="19"/>
  <c r="BD150" i="19"/>
  <c r="BD151" i="19"/>
  <c r="BD152" i="19"/>
  <c r="BD153" i="19"/>
  <c r="BD154" i="19"/>
  <c r="BD155" i="19"/>
  <c r="BD156" i="19"/>
  <c r="BD157" i="19"/>
  <c r="BD158" i="19"/>
  <c r="BD159" i="19"/>
  <c r="BD160" i="19"/>
  <c r="BD161" i="19"/>
  <c r="BD162" i="19"/>
  <c r="BD163" i="19"/>
  <c r="BD164" i="19"/>
  <c r="BD165" i="19"/>
  <c r="BD166" i="19"/>
  <c r="BD167" i="19"/>
  <c r="BD168" i="19"/>
  <c r="BD169"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8"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D245" i="19"/>
  <c r="BD246" i="19"/>
  <c r="BD247" i="19"/>
  <c r="BD248" i="19"/>
  <c r="BD249" i="19"/>
  <c r="BD250" i="19"/>
  <c r="BD251" i="19"/>
  <c r="BD252" i="19"/>
  <c r="BD253" i="19"/>
  <c r="BD254" i="19"/>
  <c r="BD255" i="19"/>
  <c r="BD256" i="19"/>
  <c r="BD257" i="19"/>
  <c r="BD258" i="19"/>
  <c r="BD259" i="19"/>
  <c r="BD260" i="19"/>
  <c r="BD261" i="19"/>
  <c r="BD262" i="19"/>
  <c r="BD263" i="19"/>
  <c r="BD264" i="19"/>
  <c r="BD265" i="19"/>
  <c r="BD266" i="19"/>
  <c r="BD267" i="19"/>
  <c r="BD268" i="19"/>
  <c r="BD269" i="19"/>
  <c r="BD270" i="19"/>
  <c r="BD271" i="19"/>
  <c r="BD272" i="19"/>
  <c r="BD273" i="19"/>
  <c r="BD274" i="19"/>
  <c r="BD275" i="19"/>
  <c r="BD276" i="19"/>
  <c r="BD277" i="19"/>
  <c r="BD278" i="19"/>
  <c r="BD279" i="19"/>
  <c r="BD280" i="19"/>
  <c r="BD281" i="19"/>
  <c r="BD282" i="19"/>
  <c r="BD283" i="19"/>
  <c r="BD284" i="19"/>
  <c r="BD285" i="19"/>
  <c r="BD286" i="19"/>
  <c r="BD287" i="19"/>
  <c r="BD288" i="19"/>
  <c r="BD289" i="19"/>
  <c r="BD290" i="19"/>
  <c r="BD291" i="19"/>
  <c r="BD292" i="19"/>
  <c r="BD293" i="19"/>
  <c r="BD294" i="19"/>
  <c r="BD295" i="19"/>
  <c r="BD296" i="19"/>
  <c r="BD297" i="19"/>
  <c r="BD298" i="19"/>
  <c r="BD299" i="19"/>
  <c r="BD300" i="19"/>
  <c r="BD301" i="19"/>
  <c r="BD302" i="19"/>
  <c r="BD303" i="19"/>
  <c r="BD304" i="19"/>
  <c r="BD305" i="19"/>
  <c r="BD306" i="19"/>
  <c r="BD307" i="19"/>
  <c r="BD308" i="19"/>
  <c r="BD309" i="19"/>
  <c r="BD310" i="19"/>
  <c r="BD311" i="19"/>
  <c r="BD312" i="19"/>
  <c r="BD313" i="19"/>
  <c r="BD314" i="19"/>
  <c r="BD315" i="19"/>
  <c r="BD316" i="19"/>
  <c r="BD317" i="19"/>
  <c r="BD318" i="19"/>
  <c r="BD319" i="19"/>
  <c r="BD320" i="19"/>
  <c r="BD321" i="19"/>
  <c r="BD322" i="19"/>
  <c r="BD323" i="19"/>
  <c r="BD324" i="19"/>
  <c r="BD325" i="19"/>
  <c r="BD326" i="19"/>
  <c r="BD327" i="19"/>
  <c r="BD328" i="19"/>
  <c r="BD329" i="19"/>
  <c r="BD330" i="19"/>
  <c r="BD331" i="19"/>
  <c r="BD332" i="19"/>
  <c r="BD333" i="19"/>
  <c r="BD334" i="19"/>
  <c r="BD335" i="19"/>
  <c r="BD336" i="19"/>
  <c r="BD337" i="19"/>
  <c r="BD338" i="19"/>
  <c r="BD339" i="19"/>
  <c r="BD340" i="19"/>
  <c r="BD341" i="19"/>
  <c r="BD342" i="19"/>
  <c r="BD343" i="19"/>
  <c r="BD344" i="19"/>
  <c r="BD345" i="19"/>
  <c r="BD346" i="19"/>
  <c r="BD347" i="19"/>
  <c r="BD348" i="19"/>
  <c r="BD349" i="19"/>
  <c r="BD350" i="19"/>
  <c r="BD351" i="19"/>
  <c r="BD352" i="19"/>
  <c r="BD353" i="19"/>
  <c r="BD354" i="19"/>
  <c r="BD355" i="19"/>
  <c r="BD356" i="19"/>
  <c r="BD357" i="19"/>
  <c r="BD358" i="19"/>
  <c r="BD359" i="19"/>
  <c r="BD360" i="19"/>
  <c r="BD361" i="19"/>
  <c r="BD362" i="19"/>
  <c r="BD363" i="19"/>
  <c r="BD364" i="19"/>
  <c r="BD365" i="19"/>
  <c r="BD366" i="19"/>
  <c r="BD367" i="19"/>
  <c r="BD368" i="19"/>
  <c r="BD369" i="19"/>
  <c r="BD370" i="19"/>
  <c r="BD371" i="19"/>
  <c r="BD372" i="19"/>
  <c r="BD373" i="19"/>
  <c r="BD374" i="19"/>
  <c r="BD375" i="19"/>
  <c r="BD376" i="19"/>
  <c r="BD377" i="19"/>
  <c r="BD378" i="19"/>
  <c r="BD379" i="19"/>
  <c r="BD380" i="19"/>
  <c r="BD381" i="19"/>
  <c r="BD382" i="19"/>
  <c r="BD383" i="19"/>
  <c r="BD384" i="19"/>
  <c r="BD385" i="19"/>
  <c r="BD386" i="19"/>
  <c r="BD387" i="19"/>
  <c r="BD388" i="19"/>
  <c r="BD389" i="19"/>
  <c r="BD390" i="19"/>
  <c r="BD391" i="19"/>
  <c r="BD392" i="19"/>
  <c r="BD393" i="19"/>
  <c r="BD394" i="19"/>
  <c r="BD395" i="19"/>
  <c r="BD396" i="19"/>
  <c r="BD397" i="19"/>
  <c r="BD398" i="19"/>
  <c r="BD399" i="19"/>
  <c r="BD400" i="19"/>
  <c r="BD401" i="19"/>
  <c r="BD402" i="19"/>
  <c r="BD403" i="19"/>
  <c r="BD404" i="19"/>
  <c r="BD405" i="19"/>
  <c r="BD406" i="19"/>
  <c r="BD407" i="19"/>
  <c r="BD408" i="19"/>
  <c r="BD409" i="19"/>
  <c r="BD410" i="19"/>
  <c r="BD411" i="19"/>
  <c r="BD412" i="19"/>
  <c r="BD413" i="19"/>
  <c r="BD414" i="19"/>
  <c r="BD415" i="19"/>
  <c r="BD416" i="19"/>
  <c r="BD417" i="19"/>
  <c r="BD418" i="19"/>
  <c r="BD419" i="19"/>
  <c r="BD420" i="19"/>
  <c r="BD421" i="19"/>
  <c r="BD422" i="19"/>
  <c r="BD423" i="19"/>
  <c r="BD424" i="19"/>
  <c r="BD425" i="19"/>
  <c r="BD426" i="19"/>
  <c r="BD427" i="19"/>
  <c r="BD428" i="19"/>
  <c r="BD429" i="19"/>
  <c r="BD430" i="19"/>
  <c r="BD431" i="19"/>
  <c r="BD432" i="19"/>
  <c r="BD433" i="19"/>
  <c r="BD434" i="19"/>
  <c r="BD435" i="19"/>
  <c r="BD436" i="19"/>
  <c r="BD437" i="19"/>
  <c r="BD438" i="19"/>
  <c r="BD439" i="19"/>
  <c r="BD440" i="19"/>
  <c r="BD441" i="19"/>
  <c r="BD442" i="19"/>
  <c r="BD443" i="19"/>
  <c r="BD444" i="19"/>
  <c r="BD445" i="19"/>
  <c r="BD446" i="19"/>
  <c r="BD447" i="19"/>
  <c r="BD448" i="19"/>
  <c r="BD449" i="19"/>
  <c r="BD450" i="19"/>
  <c r="BD451" i="19"/>
  <c r="BD452" i="19"/>
  <c r="BD453" i="19"/>
  <c r="BD454" i="19"/>
  <c r="BD455" i="19"/>
  <c r="BD456" i="19"/>
  <c r="BD457" i="19"/>
  <c r="BD458" i="19"/>
  <c r="BD459" i="19"/>
  <c r="BD460" i="19"/>
  <c r="BD461" i="19"/>
  <c r="BD462" i="19"/>
  <c r="BD463" i="19"/>
  <c r="BD464" i="19"/>
  <c r="BD465" i="19"/>
  <c r="BD466" i="19"/>
  <c r="BD467" i="19"/>
  <c r="BD468" i="19"/>
  <c r="BD469" i="19"/>
  <c r="BD470" i="19"/>
  <c r="BD471" i="19"/>
  <c r="BD472" i="19"/>
  <c r="BD473" i="19"/>
  <c r="BD474" i="19"/>
  <c r="AZ82" i="19"/>
  <c r="AZ83" i="19"/>
  <c r="AZ84" i="19"/>
  <c r="AZ85" i="19"/>
  <c r="AZ86" i="19"/>
  <c r="AZ87"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111" i="19"/>
  <c r="AZ112" i="19"/>
  <c r="AZ113" i="19"/>
  <c r="AZ114" i="19"/>
  <c r="AZ115" i="19"/>
  <c r="AZ116" i="19"/>
  <c r="AZ117" i="19"/>
  <c r="AZ118" i="19"/>
  <c r="AZ119" i="19"/>
  <c r="AZ120" i="19"/>
  <c r="AZ121" i="19"/>
  <c r="AZ122" i="19"/>
  <c r="AZ123" i="19"/>
  <c r="AZ124" i="19"/>
  <c r="AZ125" i="19"/>
  <c r="AZ126" i="19"/>
  <c r="AZ127" i="19"/>
  <c r="AZ128" i="19"/>
  <c r="AZ129" i="19"/>
  <c r="AZ130" i="19"/>
  <c r="AZ131" i="19"/>
  <c r="AZ132" i="19"/>
  <c r="AZ133" i="19"/>
  <c r="AZ134" i="19"/>
  <c r="AZ135" i="19"/>
  <c r="AZ136" i="19"/>
  <c r="AZ137" i="19"/>
  <c r="AZ138" i="19"/>
  <c r="AZ139" i="19"/>
  <c r="AZ140" i="19"/>
  <c r="AZ141" i="19"/>
  <c r="AZ142" i="19"/>
  <c r="AZ143" i="19"/>
  <c r="AZ144" i="19"/>
  <c r="AZ145" i="19"/>
  <c r="AZ146" i="19"/>
  <c r="AZ147" i="19"/>
  <c r="AZ148" i="19"/>
  <c r="AZ149" i="19"/>
  <c r="AZ150" i="19"/>
  <c r="AZ151" i="19"/>
  <c r="AZ152" i="19"/>
  <c r="AZ153" i="19"/>
  <c r="AZ154" i="19"/>
  <c r="AZ155" i="19"/>
  <c r="AZ156" i="19"/>
  <c r="AZ157" i="19"/>
  <c r="AZ158" i="19"/>
  <c r="AZ159" i="19"/>
  <c r="AZ160" i="19"/>
  <c r="AZ161" i="19"/>
  <c r="AZ162" i="19"/>
  <c r="AZ163" i="19"/>
  <c r="AZ164" i="19"/>
  <c r="AZ165" i="19"/>
  <c r="AZ166" i="19"/>
  <c r="AZ167" i="19"/>
  <c r="AZ168" i="19"/>
  <c r="AZ169"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8"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AZ245" i="19"/>
  <c r="AZ246" i="19"/>
  <c r="AZ247" i="19"/>
  <c r="AZ248" i="19"/>
  <c r="AZ249" i="19"/>
  <c r="AZ250" i="19"/>
  <c r="AZ251" i="19"/>
  <c r="AZ252" i="19"/>
  <c r="AZ253" i="19"/>
  <c r="AZ254" i="19"/>
  <c r="AZ255" i="19"/>
  <c r="AZ256" i="19"/>
  <c r="AZ257" i="19"/>
  <c r="AZ258" i="19"/>
  <c r="AZ259" i="19"/>
  <c r="AZ260" i="19"/>
  <c r="AZ261" i="19"/>
  <c r="AZ262" i="19"/>
  <c r="AZ263" i="19"/>
  <c r="AZ264" i="19"/>
  <c r="AZ265" i="19"/>
  <c r="AZ266" i="19"/>
  <c r="AZ267" i="19"/>
  <c r="AZ268" i="19"/>
  <c r="AZ269" i="19"/>
  <c r="AZ270" i="19"/>
  <c r="AZ271" i="19"/>
  <c r="AZ272" i="19"/>
  <c r="AZ273" i="19"/>
  <c r="AZ274" i="19"/>
  <c r="AZ275" i="19"/>
  <c r="AZ276" i="19"/>
  <c r="AZ277" i="19"/>
  <c r="AZ278" i="19"/>
  <c r="AZ279" i="19"/>
  <c r="AZ280" i="19"/>
  <c r="AZ281" i="19"/>
  <c r="AZ282" i="19"/>
  <c r="AZ283" i="19"/>
  <c r="AZ284" i="19"/>
  <c r="AZ285" i="19"/>
  <c r="AZ286" i="19"/>
  <c r="AZ287" i="19"/>
  <c r="AZ288" i="19"/>
  <c r="AZ289" i="19"/>
  <c r="AZ290" i="19"/>
  <c r="AZ291" i="19"/>
  <c r="AZ292" i="19"/>
  <c r="AZ293" i="19"/>
  <c r="AZ294" i="19"/>
  <c r="AZ295" i="19"/>
  <c r="AZ296" i="19"/>
  <c r="AZ297" i="19"/>
  <c r="AZ298" i="19"/>
  <c r="AZ299" i="19"/>
  <c r="AZ300" i="19"/>
  <c r="AZ301" i="19"/>
  <c r="AZ302" i="19"/>
  <c r="AZ303" i="19"/>
  <c r="AZ304" i="19"/>
  <c r="AZ305" i="19"/>
  <c r="AZ306" i="19"/>
  <c r="AZ307" i="19"/>
  <c r="AZ308" i="19"/>
  <c r="AZ309" i="19"/>
  <c r="AZ310" i="19"/>
  <c r="AZ311" i="19"/>
  <c r="AZ312" i="19"/>
  <c r="AZ313" i="19"/>
  <c r="AZ314" i="19"/>
  <c r="AZ315" i="19"/>
  <c r="AZ316" i="19"/>
  <c r="AZ317" i="19"/>
  <c r="AZ318" i="19"/>
  <c r="AZ319" i="19"/>
  <c r="AZ320" i="19"/>
  <c r="AZ321" i="19"/>
  <c r="AZ322" i="19"/>
  <c r="AZ323" i="19"/>
  <c r="AZ324" i="19"/>
  <c r="AZ325" i="19"/>
  <c r="AZ326" i="19"/>
  <c r="AZ327" i="19"/>
  <c r="AZ328" i="19"/>
  <c r="AZ329" i="19"/>
  <c r="AZ330" i="19"/>
  <c r="AZ331" i="19"/>
  <c r="AZ332" i="19"/>
  <c r="AZ333" i="19"/>
  <c r="AZ334" i="19"/>
  <c r="AZ335" i="19"/>
  <c r="AZ336" i="19"/>
  <c r="AZ337" i="19"/>
  <c r="AZ338" i="19"/>
  <c r="AZ339" i="19"/>
  <c r="AZ340" i="19"/>
  <c r="AZ341" i="19"/>
  <c r="AZ342" i="19"/>
  <c r="AZ343" i="19"/>
  <c r="AZ344" i="19"/>
  <c r="AZ345" i="19"/>
  <c r="AZ346" i="19"/>
  <c r="AZ347" i="19"/>
  <c r="AZ348" i="19"/>
  <c r="AZ349" i="19"/>
  <c r="AZ350" i="19"/>
  <c r="AZ351" i="19"/>
  <c r="AZ352" i="19"/>
  <c r="AZ353" i="19"/>
  <c r="AZ354" i="19"/>
  <c r="AZ355" i="19"/>
  <c r="AZ356" i="19"/>
  <c r="AZ357" i="19"/>
  <c r="AZ358" i="19"/>
  <c r="AZ359" i="19"/>
  <c r="AZ360" i="19"/>
  <c r="AZ361" i="19"/>
  <c r="AZ362" i="19"/>
  <c r="AZ363" i="19"/>
  <c r="AZ364" i="19"/>
  <c r="AZ365" i="19"/>
  <c r="AZ366" i="19"/>
  <c r="AZ367" i="19"/>
  <c r="AZ368" i="19"/>
  <c r="AZ369" i="19"/>
  <c r="AZ370" i="19"/>
  <c r="AZ371" i="19"/>
  <c r="AZ372" i="19"/>
  <c r="AZ373" i="19"/>
  <c r="AZ374" i="19"/>
  <c r="AZ375" i="19"/>
  <c r="AZ376" i="19"/>
  <c r="AZ377" i="19"/>
  <c r="AZ378" i="19"/>
  <c r="AZ379" i="19"/>
  <c r="AZ380" i="19"/>
  <c r="AZ381" i="19"/>
  <c r="AZ382" i="19"/>
  <c r="AZ383" i="19"/>
  <c r="AZ384" i="19"/>
  <c r="AZ385" i="19"/>
  <c r="AZ386" i="19"/>
  <c r="AZ387" i="19"/>
  <c r="AZ388" i="19"/>
  <c r="AZ389" i="19"/>
  <c r="AZ390" i="19"/>
  <c r="AZ391" i="19"/>
  <c r="AZ392" i="19"/>
  <c r="AZ393" i="19"/>
  <c r="AZ394" i="19"/>
  <c r="AZ395" i="19"/>
  <c r="AZ396" i="19"/>
  <c r="AZ397" i="19"/>
  <c r="AZ398" i="19"/>
  <c r="AZ399" i="19"/>
  <c r="AZ400" i="19"/>
  <c r="AZ401" i="19"/>
  <c r="AZ402" i="19"/>
  <c r="AZ403" i="19"/>
  <c r="AZ404" i="19"/>
  <c r="AZ405" i="19"/>
  <c r="AZ406" i="19"/>
  <c r="AZ407" i="19"/>
  <c r="AZ408" i="19"/>
  <c r="AZ409" i="19"/>
  <c r="AZ410" i="19"/>
  <c r="AZ411" i="19"/>
  <c r="AZ412" i="19"/>
  <c r="AZ413" i="19"/>
  <c r="AZ414" i="19"/>
  <c r="AZ415" i="19"/>
  <c r="AZ416" i="19"/>
  <c r="AZ417" i="19"/>
  <c r="AZ418" i="19"/>
  <c r="AZ419" i="19"/>
  <c r="AZ420" i="19"/>
  <c r="AZ421" i="19"/>
  <c r="AZ422" i="19"/>
  <c r="AZ423" i="19"/>
  <c r="AZ424" i="19"/>
  <c r="AZ425" i="19"/>
  <c r="AZ426" i="19"/>
  <c r="AZ427" i="19"/>
  <c r="AZ428" i="19"/>
  <c r="AZ429" i="19"/>
  <c r="AZ430" i="19"/>
  <c r="AZ431" i="19"/>
  <c r="AZ432" i="19"/>
  <c r="AZ433" i="19"/>
  <c r="AZ434" i="19"/>
  <c r="AZ435" i="19"/>
  <c r="AZ436" i="19"/>
  <c r="AZ437" i="19"/>
  <c r="AZ438" i="19"/>
  <c r="AZ439" i="19"/>
  <c r="AZ440" i="19"/>
  <c r="AZ441" i="19"/>
  <c r="AZ442" i="19"/>
  <c r="AZ443" i="19"/>
  <c r="AZ444" i="19"/>
  <c r="AZ445" i="19"/>
  <c r="AZ446" i="19"/>
  <c r="AZ447" i="19"/>
  <c r="AZ448" i="19"/>
  <c r="AZ449" i="19"/>
  <c r="AZ450" i="19"/>
  <c r="AZ451" i="19"/>
  <c r="AZ452" i="19"/>
  <c r="AZ453" i="19"/>
  <c r="AZ454" i="19"/>
  <c r="AZ455" i="19"/>
  <c r="AZ456" i="19"/>
  <c r="AZ457" i="19"/>
  <c r="AZ458" i="19"/>
  <c r="AZ459" i="19"/>
  <c r="AZ460" i="19"/>
  <c r="AZ461" i="19"/>
  <c r="AZ462" i="19"/>
  <c r="AZ463" i="19"/>
  <c r="AZ464" i="19"/>
  <c r="AZ465" i="19"/>
  <c r="AZ466" i="19"/>
  <c r="AZ467" i="19"/>
  <c r="AZ468" i="19"/>
  <c r="AZ469" i="19"/>
  <c r="AZ470" i="19"/>
  <c r="AZ471" i="19"/>
  <c r="AZ472" i="19"/>
  <c r="AZ473" i="19"/>
  <c r="AZ474" i="19"/>
  <c r="AT10" i="19"/>
  <c r="AJ79" i="25"/>
  <c r="AJ80" i="25"/>
  <c r="AY80" i="25" s="1"/>
  <c r="AJ81" i="25"/>
  <c r="AY81" i="25" s="1"/>
  <c r="AJ82" i="25"/>
  <c r="AY82" i="25" s="1"/>
  <c r="AJ83" i="25"/>
  <c r="AY83" i="25" s="1"/>
  <c r="AJ84" i="25"/>
  <c r="AY84" i="25" s="1"/>
  <c r="AJ85" i="25"/>
  <c r="AY85" i="25" s="1"/>
  <c r="AJ86" i="25"/>
  <c r="AJ87" i="25"/>
  <c r="AY87" i="25" s="1"/>
  <c r="AJ88" i="25"/>
  <c r="AY88" i="25" s="1"/>
  <c r="AJ89" i="25"/>
  <c r="AY89" i="25" s="1"/>
  <c r="AJ90" i="25"/>
  <c r="AY90" i="25" s="1"/>
  <c r="AJ91" i="25"/>
  <c r="AY91" i="25" s="1"/>
  <c r="AJ92" i="25"/>
  <c r="AY92" i="25" s="1"/>
  <c r="AJ93" i="25"/>
  <c r="AY93" i="25" s="1"/>
  <c r="AJ94" i="25"/>
  <c r="AY94" i="25" s="1"/>
  <c r="AJ95" i="25"/>
  <c r="AY95" i="25" s="1"/>
  <c r="AJ96" i="25"/>
  <c r="AY96" i="25" s="1"/>
  <c r="AJ97" i="25"/>
  <c r="AY97" i="25" s="1"/>
  <c r="AJ98" i="25"/>
  <c r="AY98" i="25" s="1"/>
  <c r="AJ99" i="25"/>
  <c r="AY99" i="25" s="1"/>
  <c r="AJ100" i="25"/>
  <c r="AY100" i="25" s="1"/>
  <c r="AJ101" i="25"/>
  <c r="AY101" i="25" s="1"/>
  <c r="AJ102" i="25"/>
  <c r="AY102" i="25" s="1"/>
  <c r="AJ103" i="25"/>
  <c r="AY103" i="25" s="1"/>
  <c r="AJ104" i="25"/>
  <c r="AY104" i="25" s="1"/>
  <c r="AJ105" i="25"/>
  <c r="AY105" i="25" s="1"/>
  <c r="AJ106" i="25"/>
  <c r="AY106" i="25" s="1"/>
  <c r="AJ107" i="25"/>
  <c r="AY107" i="25" s="1"/>
  <c r="AJ108" i="25"/>
  <c r="AY108" i="25" s="1"/>
  <c r="AJ109" i="25"/>
  <c r="AY109" i="25" s="1"/>
  <c r="AJ110" i="25"/>
  <c r="AY110" i="25" s="1"/>
  <c r="AJ111" i="25"/>
  <c r="AY111" i="25" s="1"/>
  <c r="AJ112" i="25"/>
  <c r="AY112" i="25" s="1"/>
  <c r="AJ113" i="25"/>
  <c r="AY113" i="25" s="1"/>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CD80" i="19" s="1"/>
  <c r="D54" i="20" l="1"/>
  <c r="F54" i="20" s="1"/>
  <c r="AY86" i="25"/>
  <c r="CD88" i="19"/>
  <c r="AY79" i="25"/>
  <c r="CD81" i="19"/>
  <c r="AY78" i="25"/>
  <c r="AY77" i="25"/>
  <c r="CD79" i="19"/>
  <c r="N15" i="39"/>
  <c r="N16" i="39"/>
  <c r="N9" i="39"/>
  <c r="N8" i="39"/>
  <c r="Q74" i="38" l="1"/>
  <c r="R74" i="38"/>
  <c r="R77" i="38" l="1"/>
  <c r="BM79" i="19" l="1"/>
  <c r="BL79" i="19"/>
  <c r="E3" i="20"/>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AI20" i="19" l="1"/>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473" i="19"/>
  <c r="BI474" i="19"/>
  <c r="BI81" i="19"/>
  <c r="BI80"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U469" i="19"/>
  <c r="AU470" i="19"/>
  <c r="AU471" i="19"/>
  <c r="AU472" i="19"/>
  <c r="AU473" i="19"/>
  <c r="AU474" i="19"/>
  <c r="AU81" i="19"/>
  <c r="AU80" i="19"/>
  <c r="AU79" i="19"/>
  <c r="F16" i="20" l="1"/>
  <c r="F15" i="20"/>
  <c r="D81" i="25" l="1"/>
  <c r="D82" i="25"/>
  <c r="D83" i="25"/>
  <c r="D84" i="25"/>
  <c r="D85" i="25"/>
  <c r="D86" i="25"/>
  <c r="AZ88" i="19" s="1"/>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80" i="25"/>
  <c r="AZ428" i="25" l="1"/>
  <c r="AZ296" i="25"/>
  <c r="AZ200" i="25"/>
  <c r="AZ92" i="25"/>
  <c r="AZ379" i="25"/>
  <c r="AZ283" i="25"/>
  <c r="AZ211" i="25"/>
  <c r="AZ103" i="25"/>
  <c r="AZ390" i="25"/>
  <c r="AZ318" i="25"/>
  <c r="AZ270" i="25"/>
  <c r="AZ198" i="25"/>
  <c r="AZ150" i="25"/>
  <c r="AZ102" i="25"/>
  <c r="AZ449" i="25"/>
  <c r="AZ401" i="25"/>
  <c r="AZ353" i="25"/>
  <c r="AZ293" i="25"/>
  <c r="AZ245" i="25"/>
  <c r="AZ197" i="25"/>
  <c r="AZ137" i="25"/>
  <c r="AZ89" i="25"/>
  <c r="AZ472" i="25"/>
  <c r="AZ460" i="25"/>
  <c r="AZ448" i="25"/>
  <c r="AZ436" i="25"/>
  <c r="AZ424" i="25"/>
  <c r="AZ412" i="25"/>
  <c r="AZ400" i="25"/>
  <c r="AZ388" i="25"/>
  <c r="AZ376" i="25"/>
  <c r="AZ364" i="25"/>
  <c r="AZ352" i="25"/>
  <c r="AZ340" i="25"/>
  <c r="AZ328" i="25"/>
  <c r="AZ316" i="25"/>
  <c r="AZ304" i="25"/>
  <c r="AZ292" i="25"/>
  <c r="AZ280" i="25"/>
  <c r="AZ268" i="25"/>
  <c r="AZ256" i="25"/>
  <c r="AZ244" i="25"/>
  <c r="AZ232" i="25"/>
  <c r="AZ220" i="25"/>
  <c r="AZ208" i="25"/>
  <c r="AZ196" i="25"/>
  <c r="AZ184" i="25"/>
  <c r="AZ172" i="25"/>
  <c r="AZ160" i="25"/>
  <c r="AZ148" i="25"/>
  <c r="AZ136" i="25"/>
  <c r="AZ124" i="25"/>
  <c r="AZ112" i="25"/>
  <c r="AZ100" i="25"/>
  <c r="AZ88" i="25"/>
  <c r="AZ392" i="25"/>
  <c r="AZ308" i="25"/>
  <c r="AZ224" i="25"/>
  <c r="AZ152" i="25"/>
  <c r="AZ427" i="25"/>
  <c r="AZ331" i="25"/>
  <c r="AZ235" i="25"/>
  <c r="AZ151" i="25"/>
  <c r="AZ414" i="25"/>
  <c r="AZ306" i="25"/>
  <c r="AZ258" i="25"/>
  <c r="AZ210" i="25"/>
  <c r="AZ162" i="25"/>
  <c r="AZ126" i="25"/>
  <c r="AZ80" i="25"/>
  <c r="AZ425" i="25"/>
  <c r="AZ377" i="25"/>
  <c r="AZ329" i="25"/>
  <c r="AZ269" i="25"/>
  <c r="AZ209" i="25"/>
  <c r="AZ173" i="25"/>
  <c r="AZ125"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04" i="25"/>
  <c r="AZ368" i="25"/>
  <c r="AZ284" i="25"/>
  <c r="AZ212" i="25"/>
  <c r="AZ176" i="25"/>
  <c r="AZ116" i="25"/>
  <c r="AZ463" i="25"/>
  <c r="AZ403" i="25"/>
  <c r="AZ343" i="25"/>
  <c r="AZ271" i="25"/>
  <c r="AZ187" i="25"/>
  <c r="AZ175" i="25"/>
  <c r="AZ462" i="25"/>
  <c r="AZ402" i="25"/>
  <c r="AZ330" i="25"/>
  <c r="AZ282" i="25"/>
  <c r="AZ234" i="25"/>
  <c r="AZ186" i="25"/>
  <c r="AZ138" i="25"/>
  <c r="AZ114" i="25"/>
  <c r="AZ461" i="25"/>
  <c r="AZ413" i="25"/>
  <c r="AZ365" i="25"/>
  <c r="AZ317" i="25"/>
  <c r="AZ281" i="25"/>
  <c r="AZ233" i="25"/>
  <c r="AZ185" i="25"/>
  <c r="AZ161" i="25"/>
  <c r="AZ113"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440" i="25"/>
  <c r="AZ344" i="25"/>
  <c r="AZ248" i="25"/>
  <c r="AZ164" i="25"/>
  <c r="AZ439" i="25"/>
  <c r="AZ319" i="25"/>
  <c r="AZ199" i="25"/>
  <c r="AZ115" i="25"/>
  <c r="AZ378" i="25"/>
  <c r="AZ294" i="25"/>
  <c r="AZ246" i="25"/>
  <c r="AZ222" i="25"/>
  <c r="AZ174" i="25"/>
  <c r="AZ90" i="25"/>
  <c r="AZ437" i="25"/>
  <c r="AZ389" i="25"/>
  <c r="AZ341" i="25"/>
  <c r="AZ305" i="25"/>
  <c r="AZ257" i="25"/>
  <c r="AZ221" i="25"/>
  <c r="AZ149" i="25"/>
  <c r="AZ101" i="25"/>
  <c r="AZ469" i="25"/>
  <c r="AZ457" i="25"/>
  <c r="AZ445" i="25"/>
  <c r="AZ433"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452" i="25"/>
  <c r="AZ356" i="25"/>
  <c r="AZ260" i="25"/>
  <c r="AZ128" i="25"/>
  <c r="AZ391" i="25"/>
  <c r="AZ307" i="25"/>
  <c r="AZ259" i="25"/>
  <c r="AZ139" i="25"/>
  <c r="AZ438" i="25"/>
  <c r="AZ456" i="25"/>
  <c r="AZ396"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332" i="25"/>
  <c r="AZ236" i="25"/>
  <c r="AZ140" i="25"/>
  <c r="AZ415" i="25"/>
  <c r="AZ355" i="25"/>
  <c r="AZ247" i="25"/>
  <c r="AZ163" i="25"/>
  <c r="AZ450" i="25"/>
  <c r="AZ366" i="25"/>
  <c r="AZ468" i="25"/>
  <c r="AZ432" i="25"/>
  <c r="AZ455" i="25"/>
  <c r="AZ407"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91" i="25"/>
  <c r="AZ354" i="25"/>
  <c r="AZ420" i="25"/>
  <c r="AZ384" i="25"/>
  <c r="AZ431" i="25"/>
  <c r="AZ395" i="25"/>
  <c r="AZ442" i="25"/>
  <c r="AZ418" i="25"/>
  <c r="AZ394" i="25"/>
  <c r="AZ346" i="25"/>
  <c r="AZ298" i="25"/>
  <c r="AZ262" i="25"/>
  <c r="AZ226" i="25"/>
  <c r="AZ190" i="25"/>
  <c r="AZ178" i="25"/>
  <c r="AZ154" i="25"/>
  <c r="AZ142" i="25"/>
  <c r="AZ130" i="25"/>
  <c r="AZ118" i="25"/>
  <c r="AZ106" i="25"/>
  <c r="AZ94" i="25"/>
  <c r="AZ82" i="25"/>
  <c r="AZ464" i="25"/>
  <c r="AZ380" i="25"/>
  <c r="AZ320" i="25"/>
  <c r="AZ272" i="25"/>
  <c r="AZ188" i="25"/>
  <c r="AZ104" i="25"/>
  <c r="AZ451" i="25"/>
  <c r="AZ367" i="25"/>
  <c r="AZ295" i="25"/>
  <c r="AZ223" i="25"/>
  <c r="AZ127" i="25"/>
  <c r="AZ426" i="25"/>
  <c r="AZ342" i="25"/>
  <c r="AZ444" i="25"/>
  <c r="AZ408" i="25"/>
  <c r="AZ467" i="25"/>
  <c r="AZ443" i="25"/>
  <c r="AZ419" i="25"/>
  <c r="AZ383" i="25"/>
  <c r="AZ466" i="25"/>
  <c r="AZ454" i="25"/>
  <c r="AZ430" i="25"/>
  <c r="AZ406" i="25"/>
  <c r="AZ382" i="25"/>
  <c r="AZ370" i="25"/>
  <c r="AZ358" i="25"/>
  <c r="AZ334" i="25"/>
  <c r="AZ322" i="25"/>
  <c r="AZ310" i="25"/>
  <c r="AZ286" i="25"/>
  <c r="AZ274" i="25"/>
  <c r="AZ250" i="25"/>
  <c r="AZ238" i="25"/>
  <c r="AZ214" i="25"/>
  <c r="AZ202" i="25"/>
  <c r="AZ166"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AZ81" i="19" l="1"/>
  <c r="AZ79" i="25"/>
  <c r="AX79" i="25"/>
  <c r="AW79" i="25"/>
  <c r="AV79" i="25"/>
  <c r="AU79" i="25"/>
  <c r="D78" i="25"/>
  <c r="D77" i="25"/>
  <c r="AZ78" i="25" l="1"/>
  <c r="AZ77" i="25"/>
  <c r="AZ79" i="19"/>
  <c r="AV77" i="25"/>
  <c r="AX78" i="25"/>
  <c r="AZ80" i="19"/>
  <c r="AW78" i="25"/>
  <c r="AV78" i="25"/>
  <c r="AU78" i="25"/>
  <c r="AU77" i="25"/>
  <c r="X74" i="19"/>
  <c r="T11" i="19" s="1"/>
  <c r="O23" i="39" l="1"/>
  <c r="O24" i="39"/>
  <c r="F11" i="20"/>
  <c r="I56" i="39" l="1"/>
  <c r="O25" i="39" l="1"/>
  <c r="O26" i="39"/>
  <c r="O27" i="39"/>
  <c r="O28" i="39"/>
  <c r="O29" i="39"/>
  <c r="O30" i="39"/>
  <c r="O31" i="39"/>
  <c r="O32" i="39"/>
  <c r="N14" i="39"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AQ6" i="19" l="1"/>
  <c r="Y22" i="19"/>
  <c r="X22" i="19"/>
  <c r="AQ7" i="19"/>
  <c r="F29" i="20" s="1"/>
  <c r="T12" i="19"/>
  <c r="AI7" i="19"/>
  <c r="AI12" i="19"/>
  <c r="AB3" i="19"/>
  <c r="X6" i="19"/>
  <c r="X5" i="19"/>
  <c r="X4" i="19"/>
  <c r="AI14" i="19"/>
  <c r="X3" i="19"/>
  <c r="AI13" i="19"/>
  <c r="AI6" i="19"/>
  <c r="AR22" i="19"/>
  <c r="AQ21" i="19"/>
  <c r="AI11" i="19"/>
  <c r="AI19" i="19"/>
  <c r="AI5" i="19"/>
  <c r="AI4" i="19"/>
  <c r="CI78" i="19"/>
  <c r="CI77"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AU10" i="19" l="1"/>
  <c r="AQ8" i="19"/>
  <c r="AQ16" i="19" l="1"/>
  <c r="AQ15" i="19"/>
  <c r="AX15" i="19"/>
  <c r="AQ10" i="19" l="1"/>
  <c r="AB10" i="19" s="1"/>
  <c r="AB18" i="19" s="1"/>
  <c r="AB19" i="19" s="1"/>
  <c r="AX13" i="19"/>
  <c r="BQ76" i="19"/>
  <c r="BP77" i="19"/>
  <c r="BP78" i="19"/>
  <c r="CG76" i="19" l="1"/>
  <c r="CG77" i="19"/>
  <c r="CG78" i="19"/>
  <c r="R75" i="38" l="1"/>
  <c r="R76" i="38"/>
  <c r="J74" i="25"/>
  <c r="J75" i="25"/>
  <c r="J76" i="25"/>
  <c r="C22" i="29" l="1"/>
  <c r="AA74" i="38" s="1"/>
  <c r="D74" i="25"/>
  <c r="D75" i="25"/>
  <c r="D76" i="25"/>
  <c r="AU78" i="19"/>
  <c r="AT76" i="25"/>
  <c r="AU77" i="19"/>
  <c r="AT75" i="25"/>
  <c r="AV75" i="25" l="1"/>
  <c r="AZ77" i="19"/>
  <c r="AV76" i="25"/>
  <c r="AZ78" i="19"/>
  <c r="AU76" i="25"/>
  <c r="AU75" i="25"/>
  <c r="W73" i="38" l="1"/>
  <c r="W74" i="19" l="1"/>
  <c r="T10" i="19" s="1"/>
  <c r="Q75" i="38"/>
  <c r="Q76" i="38"/>
  <c r="AV80" i="19" l="1"/>
  <c r="AW80" i="19"/>
  <c r="AX80" i="19"/>
  <c r="AY80" i="19"/>
  <c r="BA80" i="19"/>
  <c r="BB80" i="19"/>
  <c r="BL80" i="19"/>
  <c r="BM80" i="19"/>
  <c r="BT80" i="19"/>
  <c r="BU80" i="19"/>
  <c r="AV81" i="19"/>
  <c r="AW81" i="19"/>
  <c r="AX81" i="19"/>
  <c r="AY81" i="19"/>
  <c r="BA81" i="19"/>
  <c r="BB81" i="19"/>
  <c r="BL81" i="19"/>
  <c r="BM81" i="19"/>
  <c r="BT81" i="19"/>
  <c r="BU81" i="19"/>
  <c r="AV82" i="19"/>
  <c r="AW82" i="19"/>
  <c r="AX82" i="19"/>
  <c r="AY82" i="19"/>
  <c r="BA82" i="19"/>
  <c r="BB82" i="19"/>
  <c r="BL82" i="19"/>
  <c r="BM82" i="19"/>
  <c r="BN82" i="19"/>
  <c r="BT82" i="19"/>
  <c r="BU82" i="19"/>
  <c r="AV83" i="19"/>
  <c r="AW83" i="19"/>
  <c r="AX83" i="19"/>
  <c r="AY83" i="19"/>
  <c r="BA83" i="19"/>
  <c r="BB83" i="19"/>
  <c r="BL83" i="19"/>
  <c r="BM83" i="19"/>
  <c r="BN83" i="19"/>
  <c r="BT83" i="19"/>
  <c r="BU83" i="19"/>
  <c r="AV84" i="19"/>
  <c r="AW84" i="19"/>
  <c r="AX84" i="19"/>
  <c r="AY84" i="19"/>
  <c r="BA84" i="19"/>
  <c r="BB84" i="19"/>
  <c r="BL84" i="19"/>
  <c r="BM84" i="19"/>
  <c r="BN84" i="19"/>
  <c r="BT84" i="19"/>
  <c r="BU84" i="19"/>
  <c r="AV85" i="19"/>
  <c r="AW85" i="19"/>
  <c r="AX85" i="19"/>
  <c r="AY85" i="19"/>
  <c r="BA85" i="19"/>
  <c r="BB85" i="19"/>
  <c r="BL85" i="19"/>
  <c r="BM85" i="19"/>
  <c r="BN85" i="19"/>
  <c r="BT85" i="19"/>
  <c r="BU85" i="19"/>
  <c r="AV86" i="19"/>
  <c r="AW86" i="19"/>
  <c r="AX86" i="19"/>
  <c r="AY86" i="19"/>
  <c r="BA86" i="19"/>
  <c r="BB86" i="19"/>
  <c r="BL86" i="19"/>
  <c r="BM86" i="19"/>
  <c r="BN86" i="19"/>
  <c r="BT86" i="19"/>
  <c r="BU86" i="19"/>
  <c r="AV87" i="19"/>
  <c r="AW87" i="19"/>
  <c r="AX87" i="19"/>
  <c r="AY87" i="19"/>
  <c r="BA87" i="19"/>
  <c r="BB87" i="19"/>
  <c r="BL87" i="19"/>
  <c r="BM87" i="19"/>
  <c r="BN87" i="19"/>
  <c r="BT87" i="19"/>
  <c r="BU87" i="19"/>
  <c r="AV88" i="19"/>
  <c r="AW88" i="19"/>
  <c r="AX88" i="19"/>
  <c r="AY88" i="19"/>
  <c r="BA88" i="19"/>
  <c r="BB88" i="19"/>
  <c r="BL88" i="19"/>
  <c r="BM88" i="19"/>
  <c r="BN88" i="19"/>
  <c r="BT88" i="19"/>
  <c r="BU88" i="19"/>
  <c r="AV89" i="19"/>
  <c r="AW89" i="19"/>
  <c r="AX89" i="19"/>
  <c r="AY89" i="19"/>
  <c r="BA89" i="19"/>
  <c r="BB89" i="19"/>
  <c r="BL89" i="19"/>
  <c r="BM89" i="19"/>
  <c r="BN89" i="19"/>
  <c r="BT89" i="19"/>
  <c r="BU89" i="19"/>
  <c r="AV90" i="19"/>
  <c r="AW90" i="19"/>
  <c r="AX90" i="19"/>
  <c r="AY90" i="19"/>
  <c r="BA90" i="19"/>
  <c r="BB90" i="19"/>
  <c r="BL90" i="19"/>
  <c r="BM90" i="19"/>
  <c r="BN90" i="19"/>
  <c r="BT90" i="19"/>
  <c r="BU90" i="19"/>
  <c r="AV91" i="19"/>
  <c r="AW91" i="19"/>
  <c r="AX91" i="19"/>
  <c r="AY91" i="19"/>
  <c r="BA91" i="19"/>
  <c r="BB91" i="19"/>
  <c r="BL91" i="19"/>
  <c r="BM91" i="19"/>
  <c r="BN91" i="19"/>
  <c r="BT91" i="19"/>
  <c r="BU91" i="19"/>
  <c r="AV92" i="19"/>
  <c r="AW92" i="19"/>
  <c r="AX92" i="19"/>
  <c r="AY92" i="19"/>
  <c r="BA92" i="19"/>
  <c r="BB92" i="19"/>
  <c r="BL92" i="19"/>
  <c r="BM92" i="19"/>
  <c r="BN92" i="19"/>
  <c r="BT92" i="19"/>
  <c r="BU92" i="19"/>
  <c r="AV93" i="19"/>
  <c r="AW93" i="19"/>
  <c r="AX93" i="19"/>
  <c r="AY93" i="19"/>
  <c r="BA93" i="19"/>
  <c r="BB93" i="19"/>
  <c r="BL93" i="19"/>
  <c r="BM93" i="19"/>
  <c r="BN93" i="19"/>
  <c r="BT93" i="19"/>
  <c r="BU93" i="19"/>
  <c r="AV94" i="19"/>
  <c r="AW94" i="19"/>
  <c r="AX94" i="19"/>
  <c r="AY94" i="19"/>
  <c r="BA94" i="19"/>
  <c r="BB94" i="19"/>
  <c r="BL94" i="19"/>
  <c r="BM94" i="19"/>
  <c r="BN94" i="19"/>
  <c r="BT94" i="19"/>
  <c r="BU94" i="19"/>
  <c r="AV95" i="19"/>
  <c r="AW95" i="19"/>
  <c r="AX95" i="19"/>
  <c r="AY95" i="19"/>
  <c r="BA95" i="19"/>
  <c r="BB95" i="19"/>
  <c r="BL95" i="19"/>
  <c r="BM95" i="19"/>
  <c r="BN95" i="19"/>
  <c r="BT95" i="19"/>
  <c r="BU95" i="19"/>
  <c r="AV96" i="19"/>
  <c r="AW96" i="19"/>
  <c r="AX96" i="19"/>
  <c r="AY96" i="19"/>
  <c r="BA96" i="19"/>
  <c r="BB96" i="19"/>
  <c r="BL96" i="19"/>
  <c r="BM96" i="19"/>
  <c r="BN96" i="19"/>
  <c r="BT96" i="19"/>
  <c r="BU96" i="19"/>
  <c r="AV97" i="19"/>
  <c r="AW97" i="19"/>
  <c r="AX97" i="19"/>
  <c r="AY97" i="19"/>
  <c r="BA97" i="19"/>
  <c r="BB97" i="19"/>
  <c r="BL97" i="19"/>
  <c r="BM97" i="19"/>
  <c r="BN97" i="19"/>
  <c r="BT97" i="19"/>
  <c r="BU97" i="19"/>
  <c r="AV98" i="19"/>
  <c r="AW98" i="19"/>
  <c r="AX98" i="19"/>
  <c r="AY98" i="19"/>
  <c r="BA98" i="19"/>
  <c r="BB98" i="19"/>
  <c r="BL98" i="19"/>
  <c r="BM98" i="19"/>
  <c r="BN98" i="19"/>
  <c r="BT98" i="19"/>
  <c r="BU98" i="19"/>
  <c r="AV99" i="19"/>
  <c r="AW99" i="19"/>
  <c r="AX99" i="19"/>
  <c r="AY99" i="19"/>
  <c r="BA99" i="19"/>
  <c r="BB99" i="19"/>
  <c r="BL99" i="19"/>
  <c r="BM99" i="19"/>
  <c r="BN99" i="19"/>
  <c r="BT99" i="19"/>
  <c r="BU99" i="19"/>
  <c r="AV100" i="19"/>
  <c r="AW100" i="19"/>
  <c r="AX100" i="19"/>
  <c r="AY100" i="19"/>
  <c r="BA100" i="19"/>
  <c r="BB100" i="19"/>
  <c r="BL100" i="19"/>
  <c r="BM100" i="19"/>
  <c r="BN100" i="19"/>
  <c r="BT100" i="19"/>
  <c r="BU100" i="19"/>
  <c r="AV101" i="19"/>
  <c r="AW101" i="19"/>
  <c r="AX101" i="19"/>
  <c r="AY101" i="19"/>
  <c r="BA101" i="19"/>
  <c r="BB101" i="19"/>
  <c r="BL101" i="19"/>
  <c r="BM101" i="19"/>
  <c r="BN101" i="19"/>
  <c r="BT101" i="19"/>
  <c r="BU101" i="19"/>
  <c r="AV102" i="19"/>
  <c r="AW102" i="19"/>
  <c r="AX102" i="19"/>
  <c r="AY102" i="19"/>
  <c r="BA102" i="19"/>
  <c r="BB102" i="19"/>
  <c r="BL102" i="19"/>
  <c r="BM102" i="19"/>
  <c r="BN102" i="19"/>
  <c r="BT102" i="19"/>
  <c r="BU102" i="19"/>
  <c r="AV103" i="19"/>
  <c r="AW103" i="19"/>
  <c r="AX103" i="19"/>
  <c r="AY103" i="19"/>
  <c r="BA103" i="19"/>
  <c r="BB103" i="19"/>
  <c r="BL103" i="19"/>
  <c r="BM103" i="19"/>
  <c r="BN103" i="19"/>
  <c r="BT103" i="19"/>
  <c r="BU103" i="19"/>
  <c r="AV104" i="19"/>
  <c r="AW104" i="19"/>
  <c r="AX104" i="19"/>
  <c r="AY104" i="19"/>
  <c r="BA104" i="19"/>
  <c r="BB104" i="19"/>
  <c r="BL104" i="19"/>
  <c r="BM104" i="19"/>
  <c r="BN104" i="19"/>
  <c r="BT104" i="19"/>
  <c r="BU104" i="19"/>
  <c r="AV105" i="19"/>
  <c r="AW105" i="19"/>
  <c r="AX105" i="19"/>
  <c r="AY105" i="19"/>
  <c r="BA105" i="19"/>
  <c r="BB105" i="19"/>
  <c r="BL105" i="19"/>
  <c r="BM105" i="19"/>
  <c r="BN105" i="19"/>
  <c r="BT105" i="19"/>
  <c r="BU105" i="19"/>
  <c r="AV106" i="19"/>
  <c r="AW106" i="19"/>
  <c r="AX106" i="19"/>
  <c r="AY106" i="19"/>
  <c r="BA106" i="19"/>
  <c r="BB106" i="19"/>
  <c r="BL106" i="19"/>
  <c r="BM106" i="19"/>
  <c r="BN106" i="19"/>
  <c r="BT106" i="19"/>
  <c r="BU106" i="19"/>
  <c r="AV107" i="19"/>
  <c r="AW107" i="19"/>
  <c r="AX107" i="19"/>
  <c r="AY107" i="19"/>
  <c r="BA107" i="19"/>
  <c r="BB107" i="19"/>
  <c r="BL107" i="19"/>
  <c r="BM107" i="19"/>
  <c r="BN107" i="19"/>
  <c r="BT107" i="19"/>
  <c r="BU107" i="19"/>
  <c r="AV108" i="19"/>
  <c r="AW108" i="19"/>
  <c r="AX108" i="19"/>
  <c r="AY108" i="19"/>
  <c r="BA108" i="19"/>
  <c r="BB108" i="19"/>
  <c r="BL108" i="19"/>
  <c r="BM108" i="19"/>
  <c r="BN108" i="19"/>
  <c r="BT108" i="19"/>
  <c r="BU108" i="19"/>
  <c r="AV109" i="19"/>
  <c r="AW109" i="19"/>
  <c r="AX109" i="19"/>
  <c r="AY109" i="19"/>
  <c r="BA109" i="19"/>
  <c r="BB109" i="19"/>
  <c r="BL109" i="19"/>
  <c r="BM109" i="19"/>
  <c r="BN109" i="19"/>
  <c r="BT109" i="19"/>
  <c r="BU109" i="19"/>
  <c r="AV110" i="19"/>
  <c r="AW110" i="19"/>
  <c r="AX110" i="19"/>
  <c r="AY110" i="19"/>
  <c r="BA110" i="19"/>
  <c r="BB110" i="19"/>
  <c r="BL110" i="19"/>
  <c r="BM110" i="19"/>
  <c r="BN110" i="19"/>
  <c r="BT110" i="19"/>
  <c r="BU110" i="19"/>
  <c r="AV111" i="19"/>
  <c r="AW111" i="19"/>
  <c r="AX111" i="19"/>
  <c r="AY111" i="19"/>
  <c r="BA111" i="19"/>
  <c r="BB111" i="19"/>
  <c r="BL111" i="19"/>
  <c r="BM111" i="19"/>
  <c r="BN111" i="19"/>
  <c r="BT111" i="19"/>
  <c r="BU111" i="19"/>
  <c r="AV112" i="19"/>
  <c r="AW112" i="19"/>
  <c r="AX112" i="19"/>
  <c r="AY112" i="19"/>
  <c r="BA112" i="19"/>
  <c r="BB112" i="19"/>
  <c r="BL112" i="19"/>
  <c r="BM112" i="19"/>
  <c r="BN112" i="19"/>
  <c r="BT112" i="19"/>
  <c r="BU112" i="19"/>
  <c r="AV113" i="19"/>
  <c r="AW113" i="19"/>
  <c r="AX113" i="19"/>
  <c r="AY113" i="19"/>
  <c r="BA113" i="19"/>
  <c r="BB113" i="19"/>
  <c r="BL113" i="19"/>
  <c r="BM113" i="19"/>
  <c r="BN113" i="19"/>
  <c r="BT113" i="19"/>
  <c r="BU113" i="19"/>
  <c r="AV114" i="19"/>
  <c r="AW114" i="19"/>
  <c r="AX114" i="19"/>
  <c r="AY114" i="19"/>
  <c r="BA114" i="19"/>
  <c r="BB114" i="19"/>
  <c r="BL114" i="19"/>
  <c r="BM114" i="19"/>
  <c r="BN114" i="19"/>
  <c r="BT114" i="19"/>
  <c r="BU114" i="19"/>
  <c r="AV115" i="19"/>
  <c r="AW115" i="19"/>
  <c r="AX115" i="19"/>
  <c r="AY115" i="19"/>
  <c r="BA115" i="19"/>
  <c r="BB115" i="19"/>
  <c r="BL115" i="19"/>
  <c r="BM115" i="19"/>
  <c r="BN115" i="19"/>
  <c r="BT115" i="19"/>
  <c r="BU115" i="19"/>
  <c r="AV116" i="19"/>
  <c r="AW116" i="19"/>
  <c r="AX116" i="19"/>
  <c r="AY116" i="19"/>
  <c r="BA116" i="19"/>
  <c r="BB116" i="19"/>
  <c r="BL116" i="19"/>
  <c r="BM116" i="19"/>
  <c r="BN116" i="19"/>
  <c r="BT116" i="19"/>
  <c r="BU116" i="19"/>
  <c r="AV117" i="19"/>
  <c r="AW117" i="19"/>
  <c r="AX117" i="19"/>
  <c r="AY117" i="19"/>
  <c r="BA117" i="19"/>
  <c r="BB117" i="19"/>
  <c r="BL117" i="19"/>
  <c r="BM117" i="19"/>
  <c r="BN117" i="19"/>
  <c r="BT117" i="19"/>
  <c r="BU117" i="19"/>
  <c r="AV118" i="19"/>
  <c r="AW118" i="19"/>
  <c r="AX118" i="19"/>
  <c r="AY118" i="19"/>
  <c r="BA118" i="19"/>
  <c r="BB118" i="19"/>
  <c r="BL118" i="19"/>
  <c r="BM118" i="19"/>
  <c r="BN118" i="19"/>
  <c r="BT118" i="19"/>
  <c r="BU118" i="19"/>
  <c r="AV119" i="19"/>
  <c r="AW119" i="19"/>
  <c r="AX119" i="19"/>
  <c r="AY119" i="19"/>
  <c r="BA119" i="19"/>
  <c r="BB119" i="19"/>
  <c r="BL119" i="19"/>
  <c r="BM119" i="19"/>
  <c r="BN119" i="19"/>
  <c r="BT119" i="19"/>
  <c r="BU119" i="19"/>
  <c r="AV120" i="19"/>
  <c r="AW120" i="19"/>
  <c r="AX120" i="19"/>
  <c r="AY120" i="19"/>
  <c r="BA120" i="19"/>
  <c r="BB120" i="19"/>
  <c r="BL120" i="19"/>
  <c r="BM120" i="19"/>
  <c r="BN120" i="19"/>
  <c r="BT120" i="19"/>
  <c r="BU120" i="19"/>
  <c r="AV121" i="19"/>
  <c r="AW121" i="19"/>
  <c r="AX121" i="19"/>
  <c r="AY121" i="19"/>
  <c r="BA121" i="19"/>
  <c r="BB121" i="19"/>
  <c r="BL121" i="19"/>
  <c r="BM121" i="19"/>
  <c r="BN121" i="19"/>
  <c r="BT121" i="19"/>
  <c r="BU121" i="19"/>
  <c r="AV122" i="19"/>
  <c r="AW122" i="19"/>
  <c r="AX122" i="19"/>
  <c r="AY122" i="19"/>
  <c r="BA122" i="19"/>
  <c r="BB122" i="19"/>
  <c r="BL122" i="19"/>
  <c r="BM122" i="19"/>
  <c r="BN122" i="19"/>
  <c r="BT122" i="19"/>
  <c r="BU122" i="19"/>
  <c r="AV123" i="19"/>
  <c r="AW123" i="19"/>
  <c r="AX123" i="19"/>
  <c r="AY123" i="19"/>
  <c r="BA123" i="19"/>
  <c r="BB123" i="19"/>
  <c r="BL123" i="19"/>
  <c r="BM123" i="19"/>
  <c r="BN123" i="19"/>
  <c r="BT123" i="19"/>
  <c r="BU123" i="19"/>
  <c r="AV124" i="19"/>
  <c r="AW124" i="19"/>
  <c r="AX124" i="19"/>
  <c r="AY124" i="19"/>
  <c r="BA124" i="19"/>
  <c r="BB124" i="19"/>
  <c r="BL124" i="19"/>
  <c r="BM124" i="19"/>
  <c r="BN124" i="19"/>
  <c r="BT124" i="19"/>
  <c r="BU124" i="19"/>
  <c r="AV125" i="19"/>
  <c r="AW125" i="19"/>
  <c r="AX125" i="19"/>
  <c r="AY125" i="19"/>
  <c r="BA125" i="19"/>
  <c r="BB125" i="19"/>
  <c r="BL125" i="19"/>
  <c r="BM125" i="19"/>
  <c r="BN125" i="19"/>
  <c r="BT125" i="19"/>
  <c r="BU125" i="19"/>
  <c r="AV126" i="19"/>
  <c r="AW126" i="19"/>
  <c r="AX126" i="19"/>
  <c r="AY126" i="19"/>
  <c r="BA126" i="19"/>
  <c r="BB126" i="19"/>
  <c r="BL126" i="19"/>
  <c r="BM126" i="19"/>
  <c r="BN126" i="19"/>
  <c r="BT126" i="19"/>
  <c r="BU126" i="19"/>
  <c r="AV127" i="19"/>
  <c r="AW127" i="19"/>
  <c r="AX127" i="19"/>
  <c r="AY127" i="19"/>
  <c r="BA127" i="19"/>
  <c r="BB127" i="19"/>
  <c r="BL127" i="19"/>
  <c r="BM127" i="19"/>
  <c r="BN127" i="19"/>
  <c r="BT127" i="19"/>
  <c r="BU127" i="19"/>
  <c r="AV128" i="19"/>
  <c r="AW128" i="19"/>
  <c r="AX128" i="19"/>
  <c r="AY128" i="19"/>
  <c r="BA128" i="19"/>
  <c r="BB128" i="19"/>
  <c r="BL128" i="19"/>
  <c r="BM128" i="19"/>
  <c r="BN128" i="19"/>
  <c r="BT128" i="19"/>
  <c r="BU128" i="19"/>
  <c r="AV129" i="19"/>
  <c r="AW129" i="19"/>
  <c r="AX129" i="19"/>
  <c r="AY129" i="19"/>
  <c r="BA129" i="19"/>
  <c r="BB129" i="19"/>
  <c r="BL129" i="19"/>
  <c r="BM129" i="19"/>
  <c r="BN129" i="19"/>
  <c r="BT129" i="19"/>
  <c r="BU129" i="19"/>
  <c r="AV130" i="19"/>
  <c r="AW130" i="19"/>
  <c r="AX130" i="19"/>
  <c r="AY130" i="19"/>
  <c r="BA130" i="19"/>
  <c r="BB130" i="19"/>
  <c r="BL130" i="19"/>
  <c r="BM130" i="19"/>
  <c r="BN130" i="19"/>
  <c r="BT130" i="19"/>
  <c r="BU130" i="19"/>
  <c r="AV131" i="19"/>
  <c r="AW131" i="19"/>
  <c r="AX131" i="19"/>
  <c r="AY131" i="19"/>
  <c r="BA131" i="19"/>
  <c r="BB131" i="19"/>
  <c r="BL131" i="19"/>
  <c r="BM131" i="19"/>
  <c r="BN131" i="19"/>
  <c r="BT131" i="19"/>
  <c r="BU131" i="19"/>
  <c r="AV132" i="19"/>
  <c r="AW132" i="19"/>
  <c r="AX132" i="19"/>
  <c r="AY132" i="19"/>
  <c r="BA132" i="19"/>
  <c r="BB132" i="19"/>
  <c r="BL132" i="19"/>
  <c r="BM132" i="19"/>
  <c r="BN132" i="19"/>
  <c r="BT132" i="19"/>
  <c r="BU132" i="19"/>
  <c r="AV133" i="19"/>
  <c r="AW133" i="19"/>
  <c r="AX133" i="19"/>
  <c r="AY133" i="19"/>
  <c r="BA133" i="19"/>
  <c r="BB133" i="19"/>
  <c r="BL133" i="19"/>
  <c r="BM133" i="19"/>
  <c r="BN133" i="19"/>
  <c r="BT133" i="19"/>
  <c r="BU133" i="19"/>
  <c r="AV134" i="19"/>
  <c r="AW134" i="19"/>
  <c r="AX134" i="19"/>
  <c r="AY134" i="19"/>
  <c r="BA134" i="19"/>
  <c r="BB134" i="19"/>
  <c r="BL134" i="19"/>
  <c r="BM134" i="19"/>
  <c r="BN134" i="19"/>
  <c r="BT134" i="19"/>
  <c r="BU134" i="19"/>
  <c r="AV135" i="19"/>
  <c r="AW135" i="19"/>
  <c r="AX135" i="19"/>
  <c r="AY135" i="19"/>
  <c r="BA135" i="19"/>
  <c r="BB135" i="19"/>
  <c r="BL135" i="19"/>
  <c r="BM135" i="19"/>
  <c r="BN135" i="19"/>
  <c r="BT135" i="19"/>
  <c r="BU135" i="19"/>
  <c r="AV136" i="19"/>
  <c r="AW136" i="19"/>
  <c r="AX136" i="19"/>
  <c r="AY136" i="19"/>
  <c r="BA136" i="19"/>
  <c r="BB136" i="19"/>
  <c r="BL136" i="19"/>
  <c r="BM136" i="19"/>
  <c r="BN136" i="19"/>
  <c r="BT136" i="19"/>
  <c r="BU136" i="19"/>
  <c r="AV137" i="19"/>
  <c r="AW137" i="19"/>
  <c r="AX137" i="19"/>
  <c r="AY137" i="19"/>
  <c r="BA137" i="19"/>
  <c r="BB137" i="19"/>
  <c r="BL137" i="19"/>
  <c r="BM137" i="19"/>
  <c r="BN137" i="19"/>
  <c r="BT137" i="19"/>
  <c r="BU137" i="19"/>
  <c r="AV138" i="19"/>
  <c r="AW138" i="19"/>
  <c r="AX138" i="19"/>
  <c r="AY138" i="19"/>
  <c r="BA138" i="19"/>
  <c r="BB138" i="19"/>
  <c r="BL138" i="19"/>
  <c r="BM138" i="19"/>
  <c r="BN138" i="19"/>
  <c r="BT138" i="19"/>
  <c r="BU138" i="19"/>
  <c r="AV139" i="19"/>
  <c r="AW139" i="19"/>
  <c r="AX139" i="19"/>
  <c r="AY139" i="19"/>
  <c r="BA139" i="19"/>
  <c r="BB139" i="19"/>
  <c r="BL139" i="19"/>
  <c r="BM139" i="19"/>
  <c r="BN139" i="19"/>
  <c r="BT139" i="19"/>
  <c r="BU139" i="19"/>
  <c r="AV140" i="19"/>
  <c r="AW140" i="19"/>
  <c r="AX140" i="19"/>
  <c r="AY140" i="19"/>
  <c r="BA140" i="19"/>
  <c r="BB140" i="19"/>
  <c r="BL140" i="19"/>
  <c r="BM140" i="19"/>
  <c r="BN140" i="19"/>
  <c r="BT140" i="19"/>
  <c r="BU140" i="19"/>
  <c r="AV141" i="19"/>
  <c r="AW141" i="19"/>
  <c r="AX141" i="19"/>
  <c r="AY141" i="19"/>
  <c r="BA141" i="19"/>
  <c r="BB141" i="19"/>
  <c r="BL141" i="19"/>
  <c r="BM141" i="19"/>
  <c r="BN141" i="19"/>
  <c r="BT141" i="19"/>
  <c r="BU141" i="19"/>
  <c r="AV142" i="19"/>
  <c r="AW142" i="19"/>
  <c r="AX142" i="19"/>
  <c r="AY142" i="19"/>
  <c r="BA142" i="19"/>
  <c r="BB142" i="19"/>
  <c r="BL142" i="19"/>
  <c r="BM142" i="19"/>
  <c r="BN142" i="19"/>
  <c r="BT142" i="19"/>
  <c r="BU142" i="19"/>
  <c r="AV143" i="19"/>
  <c r="AW143" i="19"/>
  <c r="AX143" i="19"/>
  <c r="AY143" i="19"/>
  <c r="BA143" i="19"/>
  <c r="BB143" i="19"/>
  <c r="BL143" i="19"/>
  <c r="BM143" i="19"/>
  <c r="BN143" i="19"/>
  <c r="BT143" i="19"/>
  <c r="BU143" i="19"/>
  <c r="AV144" i="19"/>
  <c r="AW144" i="19"/>
  <c r="AX144" i="19"/>
  <c r="AY144" i="19"/>
  <c r="BA144" i="19"/>
  <c r="BB144" i="19"/>
  <c r="BL144" i="19"/>
  <c r="BM144" i="19"/>
  <c r="BN144" i="19"/>
  <c r="BT144" i="19"/>
  <c r="BU144" i="19"/>
  <c r="AV145" i="19"/>
  <c r="AW145" i="19"/>
  <c r="AX145" i="19"/>
  <c r="AY145" i="19"/>
  <c r="BA145" i="19"/>
  <c r="BB145" i="19"/>
  <c r="BL145" i="19"/>
  <c r="BM145" i="19"/>
  <c r="BN145" i="19"/>
  <c r="BT145" i="19"/>
  <c r="BU145" i="19"/>
  <c r="AV146" i="19"/>
  <c r="AW146" i="19"/>
  <c r="AX146" i="19"/>
  <c r="AY146" i="19"/>
  <c r="BA146" i="19"/>
  <c r="BB146" i="19"/>
  <c r="BL146" i="19"/>
  <c r="BM146" i="19"/>
  <c r="BN146" i="19"/>
  <c r="BT146" i="19"/>
  <c r="BU146" i="19"/>
  <c r="AV147" i="19"/>
  <c r="AW147" i="19"/>
  <c r="AX147" i="19"/>
  <c r="AY147" i="19"/>
  <c r="BA147" i="19"/>
  <c r="BB147" i="19"/>
  <c r="BL147" i="19"/>
  <c r="BM147" i="19"/>
  <c r="BN147" i="19"/>
  <c r="BT147" i="19"/>
  <c r="BU147" i="19"/>
  <c r="AV148" i="19"/>
  <c r="AW148" i="19"/>
  <c r="AX148" i="19"/>
  <c r="AY148" i="19"/>
  <c r="BA148" i="19"/>
  <c r="BB148" i="19"/>
  <c r="BL148" i="19"/>
  <c r="BM148" i="19"/>
  <c r="BN148" i="19"/>
  <c r="BT148" i="19"/>
  <c r="BU148" i="19"/>
  <c r="AV149" i="19"/>
  <c r="AW149" i="19"/>
  <c r="AX149" i="19"/>
  <c r="AY149" i="19"/>
  <c r="BA149" i="19"/>
  <c r="BB149" i="19"/>
  <c r="BL149" i="19"/>
  <c r="BM149" i="19"/>
  <c r="BN149" i="19"/>
  <c r="BT149" i="19"/>
  <c r="BU149" i="19"/>
  <c r="AV150" i="19"/>
  <c r="AW150" i="19"/>
  <c r="AX150" i="19"/>
  <c r="AY150" i="19"/>
  <c r="BA150" i="19"/>
  <c r="BB150" i="19"/>
  <c r="BL150" i="19"/>
  <c r="BM150" i="19"/>
  <c r="BN150" i="19"/>
  <c r="BT150" i="19"/>
  <c r="BU150" i="19"/>
  <c r="AV151" i="19"/>
  <c r="AW151" i="19"/>
  <c r="AX151" i="19"/>
  <c r="AY151" i="19"/>
  <c r="BA151" i="19"/>
  <c r="BB151" i="19"/>
  <c r="BL151" i="19"/>
  <c r="BM151" i="19"/>
  <c r="BN151" i="19"/>
  <c r="BT151" i="19"/>
  <c r="BU151" i="19"/>
  <c r="AV152" i="19"/>
  <c r="AW152" i="19"/>
  <c r="AX152" i="19"/>
  <c r="AY152" i="19"/>
  <c r="BA152" i="19"/>
  <c r="BB152" i="19"/>
  <c r="BL152" i="19"/>
  <c r="BM152" i="19"/>
  <c r="BN152" i="19"/>
  <c r="BT152" i="19"/>
  <c r="BU152" i="19"/>
  <c r="AV153" i="19"/>
  <c r="AW153" i="19"/>
  <c r="AX153" i="19"/>
  <c r="AY153" i="19"/>
  <c r="BA153" i="19"/>
  <c r="BB153" i="19"/>
  <c r="BL153" i="19"/>
  <c r="BM153" i="19"/>
  <c r="BN153" i="19"/>
  <c r="BT153" i="19"/>
  <c r="BU153" i="19"/>
  <c r="AV154" i="19"/>
  <c r="AW154" i="19"/>
  <c r="AX154" i="19"/>
  <c r="AY154" i="19"/>
  <c r="BA154" i="19"/>
  <c r="BB154" i="19"/>
  <c r="BL154" i="19"/>
  <c r="BM154" i="19"/>
  <c r="BN154" i="19"/>
  <c r="BT154" i="19"/>
  <c r="BU154" i="19"/>
  <c r="AV155" i="19"/>
  <c r="AW155" i="19"/>
  <c r="AX155" i="19"/>
  <c r="AY155" i="19"/>
  <c r="BA155" i="19"/>
  <c r="BB155" i="19"/>
  <c r="BL155" i="19"/>
  <c r="BM155" i="19"/>
  <c r="BN155" i="19"/>
  <c r="BT155" i="19"/>
  <c r="BU155" i="19"/>
  <c r="AV156" i="19"/>
  <c r="AW156" i="19"/>
  <c r="AX156" i="19"/>
  <c r="AY156" i="19"/>
  <c r="BA156" i="19"/>
  <c r="BB156" i="19"/>
  <c r="BL156" i="19"/>
  <c r="BM156" i="19"/>
  <c r="BN156" i="19"/>
  <c r="BT156" i="19"/>
  <c r="BU156" i="19"/>
  <c r="AV157" i="19"/>
  <c r="AW157" i="19"/>
  <c r="AX157" i="19"/>
  <c r="AY157" i="19"/>
  <c r="BA157" i="19"/>
  <c r="BB157" i="19"/>
  <c r="BL157" i="19"/>
  <c r="BM157" i="19"/>
  <c r="BN157" i="19"/>
  <c r="BT157" i="19"/>
  <c r="BU157" i="19"/>
  <c r="AV158" i="19"/>
  <c r="AW158" i="19"/>
  <c r="AX158" i="19"/>
  <c r="AY158" i="19"/>
  <c r="BA158" i="19"/>
  <c r="BB158" i="19"/>
  <c r="BL158" i="19"/>
  <c r="BM158" i="19"/>
  <c r="BN158" i="19"/>
  <c r="BT158" i="19"/>
  <c r="BU158" i="19"/>
  <c r="AV159" i="19"/>
  <c r="AW159" i="19"/>
  <c r="AX159" i="19"/>
  <c r="AY159" i="19"/>
  <c r="BA159" i="19"/>
  <c r="BB159" i="19"/>
  <c r="BL159" i="19"/>
  <c r="BM159" i="19"/>
  <c r="BN159" i="19"/>
  <c r="BT159" i="19"/>
  <c r="BU159" i="19"/>
  <c r="AV160" i="19"/>
  <c r="AW160" i="19"/>
  <c r="AX160" i="19"/>
  <c r="AY160" i="19"/>
  <c r="BA160" i="19"/>
  <c r="BB160" i="19"/>
  <c r="BL160" i="19"/>
  <c r="BM160" i="19"/>
  <c r="BN160" i="19"/>
  <c r="BT160" i="19"/>
  <c r="BU160" i="19"/>
  <c r="AV161" i="19"/>
  <c r="AW161" i="19"/>
  <c r="AX161" i="19"/>
  <c r="AY161" i="19"/>
  <c r="BA161" i="19"/>
  <c r="BB161" i="19"/>
  <c r="BL161" i="19"/>
  <c r="BM161" i="19"/>
  <c r="BN161" i="19"/>
  <c r="BT161" i="19"/>
  <c r="BU161" i="19"/>
  <c r="AV162" i="19"/>
  <c r="AW162" i="19"/>
  <c r="AX162" i="19"/>
  <c r="AY162" i="19"/>
  <c r="BA162" i="19"/>
  <c r="BB162" i="19"/>
  <c r="BL162" i="19"/>
  <c r="BM162" i="19"/>
  <c r="BN162" i="19"/>
  <c r="BT162" i="19"/>
  <c r="BU162" i="19"/>
  <c r="AV163" i="19"/>
  <c r="AW163" i="19"/>
  <c r="AX163" i="19"/>
  <c r="AY163" i="19"/>
  <c r="BA163" i="19"/>
  <c r="BB163" i="19"/>
  <c r="BL163" i="19"/>
  <c r="BM163" i="19"/>
  <c r="BN163" i="19"/>
  <c r="BT163" i="19"/>
  <c r="BU163" i="19"/>
  <c r="AV164" i="19"/>
  <c r="AW164" i="19"/>
  <c r="AX164" i="19"/>
  <c r="AY164" i="19"/>
  <c r="BA164" i="19"/>
  <c r="BB164" i="19"/>
  <c r="BL164" i="19"/>
  <c r="BM164" i="19"/>
  <c r="BN164" i="19"/>
  <c r="BT164" i="19"/>
  <c r="BU164" i="19"/>
  <c r="AV165" i="19"/>
  <c r="AW165" i="19"/>
  <c r="AX165" i="19"/>
  <c r="AY165" i="19"/>
  <c r="BA165" i="19"/>
  <c r="BB165" i="19"/>
  <c r="BL165" i="19"/>
  <c r="BM165" i="19"/>
  <c r="BN165" i="19"/>
  <c r="BT165" i="19"/>
  <c r="BU165" i="19"/>
  <c r="AV166" i="19"/>
  <c r="AW166" i="19"/>
  <c r="AX166" i="19"/>
  <c r="AY166" i="19"/>
  <c r="BA166" i="19"/>
  <c r="BB166" i="19"/>
  <c r="BL166" i="19"/>
  <c r="BM166" i="19"/>
  <c r="BN166" i="19"/>
  <c r="BT166" i="19"/>
  <c r="BU166" i="19"/>
  <c r="AV167" i="19"/>
  <c r="AW167" i="19"/>
  <c r="AX167" i="19"/>
  <c r="AY167" i="19"/>
  <c r="BA167" i="19"/>
  <c r="BB167" i="19"/>
  <c r="BL167" i="19"/>
  <c r="BM167" i="19"/>
  <c r="BN167" i="19"/>
  <c r="BT167" i="19"/>
  <c r="BU167" i="19"/>
  <c r="AV168" i="19"/>
  <c r="AW168" i="19"/>
  <c r="AX168" i="19"/>
  <c r="AY168" i="19"/>
  <c r="BA168" i="19"/>
  <c r="BB168" i="19"/>
  <c r="BL168" i="19"/>
  <c r="BM168" i="19"/>
  <c r="BN168" i="19"/>
  <c r="BT168" i="19"/>
  <c r="BU168" i="19"/>
  <c r="AV169" i="19"/>
  <c r="AW169" i="19"/>
  <c r="AX169" i="19"/>
  <c r="AY169" i="19"/>
  <c r="BA169" i="19"/>
  <c r="BB169" i="19"/>
  <c r="BL169" i="19"/>
  <c r="BM169" i="19"/>
  <c r="BN169" i="19"/>
  <c r="BT169" i="19"/>
  <c r="BU169" i="19"/>
  <c r="AV170" i="19"/>
  <c r="AW170" i="19"/>
  <c r="AX170" i="19"/>
  <c r="AY170" i="19"/>
  <c r="BA170" i="19"/>
  <c r="BB170" i="19"/>
  <c r="BL170" i="19"/>
  <c r="BM170" i="19"/>
  <c r="BN170" i="19"/>
  <c r="BT170" i="19"/>
  <c r="BU170" i="19"/>
  <c r="AV171" i="19"/>
  <c r="AW171" i="19"/>
  <c r="AX171" i="19"/>
  <c r="AY171" i="19"/>
  <c r="BA171" i="19"/>
  <c r="BB171" i="19"/>
  <c r="BL171" i="19"/>
  <c r="BM171" i="19"/>
  <c r="BN171" i="19"/>
  <c r="BT171" i="19"/>
  <c r="BU171" i="19"/>
  <c r="AV172" i="19"/>
  <c r="AW172" i="19"/>
  <c r="AX172" i="19"/>
  <c r="AY172" i="19"/>
  <c r="BA172" i="19"/>
  <c r="BB172" i="19"/>
  <c r="BL172" i="19"/>
  <c r="BM172" i="19"/>
  <c r="BN172" i="19"/>
  <c r="BT172" i="19"/>
  <c r="BU172" i="19"/>
  <c r="AV173" i="19"/>
  <c r="AW173" i="19"/>
  <c r="AX173" i="19"/>
  <c r="AY173" i="19"/>
  <c r="BA173" i="19"/>
  <c r="BB173" i="19"/>
  <c r="BL173" i="19"/>
  <c r="BM173" i="19"/>
  <c r="BN173" i="19"/>
  <c r="BT173" i="19"/>
  <c r="BU173" i="19"/>
  <c r="AV174" i="19"/>
  <c r="AW174" i="19"/>
  <c r="AX174" i="19"/>
  <c r="AY174" i="19"/>
  <c r="BA174" i="19"/>
  <c r="BB174" i="19"/>
  <c r="BL174" i="19"/>
  <c r="BM174" i="19"/>
  <c r="BN174" i="19"/>
  <c r="BT174" i="19"/>
  <c r="BU174" i="19"/>
  <c r="AV175" i="19"/>
  <c r="AW175" i="19"/>
  <c r="AX175" i="19"/>
  <c r="AY175" i="19"/>
  <c r="BA175" i="19"/>
  <c r="BB175" i="19"/>
  <c r="BL175" i="19"/>
  <c r="BM175" i="19"/>
  <c r="BN175" i="19"/>
  <c r="BT175" i="19"/>
  <c r="BU175" i="19"/>
  <c r="AV176" i="19"/>
  <c r="AW176" i="19"/>
  <c r="AX176" i="19"/>
  <c r="AY176" i="19"/>
  <c r="BA176" i="19"/>
  <c r="BB176" i="19"/>
  <c r="BL176" i="19"/>
  <c r="BM176" i="19"/>
  <c r="BN176" i="19"/>
  <c r="BT176" i="19"/>
  <c r="BU176" i="19"/>
  <c r="AV177" i="19"/>
  <c r="AW177" i="19"/>
  <c r="AX177" i="19"/>
  <c r="AY177" i="19"/>
  <c r="BA177" i="19"/>
  <c r="BB177" i="19"/>
  <c r="BL177" i="19"/>
  <c r="BM177" i="19"/>
  <c r="BN177" i="19"/>
  <c r="BT177" i="19"/>
  <c r="BU177" i="19"/>
  <c r="AV178" i="19"/>
  <c r="AW178" i="19"/>
  <c r="AX178" i="19"/>
  <c r="AY178" i="19"/>
  <c r="BA178" i="19"/>
  <c r="BB178" i="19"/>
  <c r="BL178" i="19"/>
  <c r="BM178" i="19"/>
  <c r="BN178" i="19"/>
  <c r="BT178" i="19"/>
  <c r="BU178" i="19"/>
  <c r="AV179" i="19"/>
  <c r="AW179" i="19"/>
  <c r="AX179" i="19"/>
  <c r="AY179" i="19"/>
  <c r="BA179" i="19"/>
  <c r="BB179" i="19"/>
  <c r="BL179" i="19"/>
  <c r="BM179" i="19"/>
  <c r="BN179" i="19"/>
  <c r="BT179" i="19"/>
  <c r="BU179" i="19"/>
  <c r="AV180" i="19"/>
  <c r="AW180" i="19"/>
  <c r="AX180" i="19"/>
  <c r="AY180" i="19"/>
  <c r="BA180" i="19"/>
  <c r="BB180" i="19"/>
  <c r="BL180" i="19"/>
  <c r="BM180" i="19"/>
  <c r="BN180" i="19"/>
  <c r="BT180" i="19"/>
  <c r="BU180" i="19"/>
  <c r="AV181" i="19"/>
  <c r="AW181" i="19"/>
  <c r="AX181" i="19"/>
  <c r="AY181" i="19"/>
  <c r="BA181" i="19"/>
  <c r="BB181" i="19"/>
  <c r="BL181" i="19"/>
  <c r="BM181" i="19"/>
  <c r="BN181" i="19"/>
  <c r="BT181" i="19"/>
  <c r="BU181" i="19"/>
  <c r="AV182" i="19"/>
  <c r="AW182" i="19"/>
  <c r="AX182" i="19"/>
  <c r="AY182" i="19"/>
  <c r="BA182" i="19"/>
  <c r="BB182" i="19"/>
  <c r="BL182" i="19"/>
  <c r="BM182" i="19"/>
  <c r="BN182" i="19"/>
  <c r="BT182" i="19"/>
  <c r="BU182" i="19"/>
  <c r="AV183" i="19"/>
  <c r="AW183" i="19"/>
  <c r="AX183" i="19"/>
  <c r="AY183" i="19"/>
  <c r="BA183" i="19"/>
  <c r="BB183" i="19"/>
  <c r="BL183" i="19"/>
  <c r="BM183" i="19"/>
  <c r="BN183" i="19"/>
  <c r="BT183" i="19"/>
  <c r="BU183" i="19"/>
  <c r="AV184" i="19"/>
  <c r="AW184" i="19"/>
  <c r="AX184" i="19"/>
  <c r="AY184" i="19"/>
  <c r="BA184" i="19"/>
  <c r="BB184" i="19"/>
  <c r="BL184" i="19"/>
  <c r="BM184" i="19"/>
  <c r="BN184" i="19"/>
  <c r="BT184" i="19"/>
  <c r="BU184" i="19"/>
  <c r="AV185" i="19"/>
  <c r="AW185" i="19"/>
  <c r="AX185" i="19"/>
  <c r="AY185" i="19"/>
  <c r="BA185" i="19"/>
  <c r="BB185" i="19"/>
  <c r="BL185" i="19"/>
  <c r="BM185" i="19"/>
  <c r="BN185" i="19"/>
  <c r="BT185" i="19"/>
  <c r="BU185" i="19"/>
  <c r="AV186" i="19"/>
  <c r="AW186" i="19"/>
  <c r="AX186" i="19"/>
  <c r="AY186" i="19"/>
  <c r="BA186" i="19"/>
  <c r="BB186" i="19"/>
  <c r="BL186" i="19"/>
  <c r="BM186" i="19"/>
  <c r="BN186" i="19"/>
  <c r="BT186" i="19"/>
  <c r="BU186" i="19"/>
  <c r="AV187" i="19"/>
  <c r="AW187" i="19"/>
  <c r="AX187" i="19"/>
  <c r="AY187" i="19"/>
  <c r="BA187" i="19"/>
  <c r="BB187" i="19"/>
  <c r="BL187" i="19"/>
  <c r="BM187" i="19"/>
  <c r="BN187" i="19"/>
  <c r="BT187" i="19"/>
  <c r="BU187" i="19"/>
  <c r="AV188" i="19"/>
  <c r="AW188" i="19"/>
  <c r="AX188" i="19"/>
  <c r="AY188" i="19"/>
  <c r="BA188" i="19"/>
  <c r="BB188" i="19"/>
  <c r="BL188" i="19"/>
  <c r="BM188" i="19"/>
  <c r="BN188" i="19"/>
  <c r="BT188" i="19"/>
  <c r="BU188" i="19"/>
  <c r="AV189" i="19"/>
  <c r="AW189" i="19"/>
  <c r="AX189" i="19"/>
  <c r="AY189" i="19"/>
  <c r="BA189" i="19"/>
  <c r="BB189" i="19"/>
  <c r="BL189" i="19"/>
  <c r="BM189" i="19"/>
  <c r="BN189" i="19"/>
  <c r="BT189" i="19"/>
  <c r="BU189" i="19"/>
  <c r="AV190" i="19"/>
  <c r="AW190" i="19"/>
  <c r="AX190" i="19"/>
  <c r="AY190" i="19"/>
  <c r="BA190" i="19"/>
  <c r="BB190" i="19"/>
  <c r="BL190" i="19"/>
  <c r="BM190" i="19"/>
  <c r="BN190" i="19"/>
  <c r="BT190" i="19"/>
  <c r="BU190" i="19"/>
  <c r="AV191" i="19"/>
  <c r="AW191" i="19"/>
  <c r="AX191" i="19"/>
  <c r="AY191" i="19"/>
  <c r="BA191" i="19"/>
  <c r="BB191" i="19"/>
  <c r="BL191" i="19"/>
  <c r="BM191" i="19"/>
  <c r="BN191" i="19"/>
  <c r="BT191" i="19"/>
  <c r="BU191" i="19"/>
  <c r="AV192" i="19"/>
  <c r="AW192" i="19"/>
  <c r="AX192" i="19"/>
  <c r="AY192" i="19"/>
  <c r="BA192" i="19"/>
  <c r="BB192" i="19"/>
  <c r="BL192" i="19"/>
  <c r="BM192" i="19"/>
  <c r="BN192" i="19"/>
  <c r="BT192" i="19"/>
  <c r="BU192" i="19"/>
  <c r="AV193" i="19"/>
  <c r="AW193" i="19"/>
  <c r="AX193" i="19"/>
  <c r="AY193" i="19"/>
  <c r="BA193" i="19"/>
  <c r="BB193" i="19"/>
  <c r="BL193" i="19"/>
  <c r="BM193" i="19"/>
  <c r="BN193" i="19"/>
  <c r="BT193" i="19"/>
  <c r="BU193" i="19"/>
  <c r="AV194" i="19"/>
  <c r="AW194" i="19"/>
  <c r="AX194" i="19"/>
  <c r="AY194" i="19"/>
  <c r="BA194" i="19"/>
  <c r="BB194" i="19"/>
  <c r="BL194" i="19"/>
  <c r="BM194" i="19"/>
  <c r="BN194" i="19"/>
  <c r="BT194" i="19"/>
  <c r="BU194" i="19"/>
  <c r="AV195" i="19"/>
  <c r="AW195" i="19"/>
  <c r="AX195" i="19"/>
  <c r="AY195" i="19"/>
  <c r="BA195" i="19"/>
  <c r="BB195" i="19"/>
  <c r="BL195" i="19"/>
  <c r="BM195" i="19"/>
  <c r="BN195" i="19"/>
  <c r="BT195" i="19"/>
  <c r="BU195" i="19"/>
  <c r="AV196" i="19"/>
  <c r="AW196" i="19"/>
  <c r="AX196" i="19"/>
  <c r="AY196" i="19"/>
  <c r="BA196" i="19"/>
  <c r="BB196" i="19"/>
  <c r="BL196" i="19"/>
  <c r="BM196" i="19"/>
  <c r="BN196" i="19"/>
  <c r="BT196" i="19"/>
  <c r="BU196" i="19"/>
  <c r="AV197" i="19"/>
  <c r="AW197" i="19"/>
  <c r="AX197" i="19"/>
  <c r="AY197" i="19"/>
  <c r="BA197" i="19"/>
  <c r="BB197" i="19"/>
  <c r="BL197" i="19"/>
  <c r="BM197" i="19"/>
  <c r="BN197" i="19"/>
  <c r="BT197" i="19"/>
  <c r="BU197" i="19"/>
  <c r="AV198" i="19"/>
  <c r="AW198" i="19"/>
  <c r="AX198" i="19"/>
  <c r="AY198" i="19"/>
  <c r="BA198" i="19"/>
  <c r="BB198" i="19"/>
  <c r="BL198" i="19"/>
  <c r="BM198" i="19"/>
  <c r="BN198" i="19"/>
  <c r="BT198" i="19"/>
  <c r="BU198" i="19"/>
  <c r="AV199" i="19"/>
  <c r="AW199" i="19"/>
  <c r="AX199" i="19"/>
  <c r="AY199" i="19"/>
  <c r="BA199" i="19"/>
  <c r="BB199" i="19"/>
  <c r="BL199" i="19"/>
  <c r="BM199" i="19"/>
  <c r="BN199" i="19"/>
  <c r="BT199" i="19"/>
  <c r="BU199" i="19"/>
  <c r="AV200" i="19"/>
  <c r="AW200" i="19"/>
  <c r="AX200" i="19"/>
  <c r="AY200" i="19"/>
  <c r="BA200" i="19"/>
  <c r="BB200" i="19"/>
  <c r="BL200" i="19"/>
  <c r="BM200" i="19"/>
  <c r="BN200" i="19"/>
  <c r="BT200" i="19"/>
  <c r="BU200" i="19"/>
  <c r="AV201" i="19"/>
  <c r="AW201" i="19"/>
  <c r="AX201" i="19"/>
  <c r="AY201" i="19"/>
  <c r="BA201" i="19"/>
  <c r="BB201" i="19"/>
  <c r="BL201" i="19"/>
  <c r="BM201" i="19"/>
  <c r="BN201" i="19"/>
  <c r="BT201" i="19"/>
  <c r="BU201" i="19"/>
  <c r="AV202" i="19"/>
  <c r="AW202" i="19"/>
  <c r="AX202" i="19"/>
  <c r="AY202" i="19"/>
  <c r="BA202" i="19"/>
  <c r="BB202" i="19"/>
  <c r="BL202" i="19"/>
  <c r="BM202" i="19"/>
  <c r="BN202" i="19"/>
  <c r="BT202" i="19"/>
  <c r="BU202" i="19"/>
  <c r="AV203" i="19"/>
  <c r="AW203" i="19"/>
  <c r="AX203" i="19"/>
  <c r="AY203" i="19"/>
  <c r="BA203" i="19"/>
  <c r="BB203" i="19"/>
  <c r="BL203" i="19"/>
  <c r="BM203" i="19"/>
  <c r="BN203" i="19"/>
  <c r="BT203" i="19"/>
  <c r="BU203" i="19"/>
  <c r="AV204" i="19"/>
  <c r="AW204" i="19"/>
  <c r="AX204" i="19"/>
  <c r="AY204" i="19"/>
  <c r="BA204" i="19"/>
  <c r="BB204" i="19"/>
  <c r="BL204" i="19"/>
  <c r="BM204" i="19"/>
  <c r="BN204" i="19"/>
  <c r="BT204" i="19"/>
  <c r="BU204" i="19"/>
  <c r="AV205" i="19"/>
  <c r="AW205" i="19"/>
  <c r="AX205" i="19"/>
  <c r="AY205" i="19"/>
  <c r="BA205" i="19"/>
  <c r="BB205" i="19"/>
  <c r="BL205" i="19"/>
  <c r="BM205" i="19"/>
  <c r="BN205" i="19"/>
  <c r="BT205" i="19"/>
  <c r="BU205" i="19"/>
  <c r="AV206" i="19"/>
  <c r="AW206" i="19"/>
  <c r="AX206" i="19"/>
  <c r="AY206" i="19"/>
  <c r="BA206" i="19"/>
  <c r="BB206" i="19"/>
  <c r="BL206" i="19"/>
  <c r="BM206" i="19"/>
  <c r="BN206" i="19"/>
  <c r="BT206" i="19"/>
  <c r="BU206" i="19"/>
  <c r="AV207" i="19"/>
  <c r="AW207" i="19"/>
  <c r="AX207" i="19"/>
  <c r="AY207" i="19"/>
  <c r="BA207" i="19"/>
  <c r="BB207" i="19"/>
  <c r="BL207" i="19"/>
  <c r="BM207" i="19"/>
  <c r="BN207" i="19"/>
  <c r="BT207" i="19"/>
  <c r="BU207" i="19"/>
  <c r="AV208" i="19"/>
  <c r="AW208" i="19"/>
  <c r="AX208" i="19"/>
  <c r="AY208" i="19"/>
  <c r="BA208" i="19"/>
  <c r="BB208" i="19"/>
  <c r="BL208" i="19"/>
  <c r="BM208" i="19"/>
  <c r="BN208" i="19"/>
  <c r="BT208" i="19"/>
  <c r="BU208" i="19"/>
  <c r="AV209" i="19"/>
  <c r="AW209" i="19"/>
  <c r="AX209" i="19"/>
  <c r="AY209" i="19"/>
  <c r="BA209" i="19"/>
  <c r="BB209" i="19"/>
  <c r="BL209" i="19"/>
  <c r="BM209" i="19"/>
  <c r="BN209" i="19"/>
  <c r="BT209" i="19"/>
  <c r="BU209" i="19"/>
  <c r="AV210" i="19"/>
  <c r="AW210" i="19"/>
  <c r="AX210" i="19"/>
  <c r="AY210" i="19"/>
  <c r="BA210" i="19"/>
  <c r="BB210" i="19"/>
  <c r="BL210" i="19"/>
  <c r="BM210" i="19"/>
  <c r="BN210" i="19"/>
  <c r="BT210" i="19"/>
  <c r="BU210" i="19"/>
  <c r="AV211" i="19"/>
  <c r="AW211" i="19"/>
  <c r="AX211" i="19"/>
  <c r="AY211" i="19"/>
  <c r="BA211" i="19"/>
  <c r="BB211" i="19"/>
  <c r="BL211" i="19"/>
  <c r="BM211" i="19"/>
  <c r="BN211" i="19"/>
  <c r="BT211" i="19"/>
  <c r="BU211" i="19"/>
  <c r="AV212" i="19"/>
  <c r="AW212" i="19"/>
  <c r="AX212" i="19"/>
  <c r="AY212" i="19"/>
  <c r="BA212" i="19"/>
  <c r="BB212" i="19"/>
  <c r="BL212" i="19"/>
  <c r="BM212" i="19"/>
  <c r="BN212" i="19"/>
  <c r="BT212" i="19"/>
  <c r="BU212" i="19"/>
  <c r="AV213" i="19"/>
  <c r="AW213" i="19"/>
  <c r="AX213" i="19"/>
  <c r="AY213" i="19"/>
  <c r="BA213" i="19"/>
  <c r="BB213" i="19"/>
  <c r="BL213" i="19"/>
  <c r="BM213" i="19"/>
  <c r="BN213" i="19"/>
  <c r="BT213" i="19"/>
  <c r="BU213" i="19"/>
  <c r="AV214" i="19"/>
  <c r="AW214" i="19"/>
  <c r="AX214" i="19"/>
  <c r="AY214" i="19"/>
  <c r="BA214" i="19"/>
  <c r="BB214" i="19"/>
  <c r="BL214" i="19"/>
  <c r="BM214" i="19"/>
  <c r="BN214" i="19"/>
  <c r="BT214" i="19"/>
  <c r="BU214" i="19"/>
  <c r="AV215" i="19"/>
  <c r="AW215" i="19"/>
  <c r="AX215" i="19"/>
  <c r="AY215" i="19"/>
  <c r="BA215" i="19"/>
  <c r="BB215" i="19"/>
  <c r="BL215" i="19"/>
  <c r="BM215" i="19"/>
  <c r="BN215" i="19"/>
  <c r="BT215" i="19"/>
  <c r="BU215" i="19"/>
  <c r="AV216" i="19"/>
  <c r="AW216" i="19"/>
  <c r="AX216" i="19"/>
  <c r="AY216" i="19"/>
  <c r="BA216" i="19"/>
  <c r="BB216" i="19"/>
  <c r="BL216" i="19"/>
  <c r="BM216" i="19"/>
  <c r="BN216" i="19"/>
  <c r="BT216" i="19"/>
  <c r="BU216" i="19"/>
  <c r="AV217" i="19"/>
  <c r="AW217" i="19"/>
  <c r="AX217" i="19"/>
  <c r="AY217" i="19"/>
  <c r="BA217" i="19"/>
  <c r="BB217" i="19"/>
  <c r="BL217" i="19"/>
  <c r="BM217" i="19"/>
  <c r="BN217" i="19"/>
  <c r="BT217" i="19"/>
  <c r="BU217" i="19"/>
  <c r="AV218" i="19"/>
  <c r="AW218" i="19"/>
  <c r="AX218" i="19"/>
  <c r="AY218" i="19"/>
  <c r="BA218" i="19"/>
  <c r="BB218" i="19"/>
  <c r="BL218" i="19"/>
  <c r="BM218" i="19"/>
  <c r="BN218" i="19"/>
  <c r="BT218" i="19"/>
  <c r="BU218" i="19"/>
  <c r="AV219" i="19"/>
  <c r="AW219" i="19"/>
  <c r="AX219" i="19"/>
  <c r="AY219" i="19"/>
  <c r="BA219" i="19"/>
  <c r="BB219" i="19"/>
  <c r="BL219" i="19"/>
  <c r="BM219" i="19"/>
  <c r="BN219" i="19"/>
  <c r="BT219" i="19"/>
  <c r="BU219" i="19"/>
  <c r="AV220" i="19"/>
  <c r="AW220" i="19"/>
  <c r="AX220" i="19"/>
  <c r="AY220" i="19"/>
  <c r="BA220" i="19"/>
  <c r="BB220" i="19"/>
  <c r="BL220" i="19"/>
  <c r="BM220" i="19"/>
  <c r="BN220" i="19"/>
  <c r="BT220" i="19"/>
  <c r="BU220" i="19"/>
  <c r="AV221" i="19"/>
  <c r="AW221" i="19"/>
  <c r="AX221" i="19"/>
  <c r="AY221" i="19"/>
  <c r="BA221" i="19"/>
  <c r="BB221" i="19"/>
  <c r="BL221" i="19"/>
  <c r="BM221" i="19"/>
  <c r="BN221" i="19"/>
  <c r="BT221" i="19"/>
  <c r="BU221" i="19"/>
  <c r="AV222" i="19"/>
  <c r="AW222" i="19"/>
  <c r="AX222" i="19"/>
  <c r="AY222" i="19"/>
  <c r="BA222" i="19"/>
  <c r="BB222" i="19"/>
  <c r="BL222" i="19"/>
  <c r="BM222" i="19"/>
  <c r="BN222" i="19"/>
  <c r="BT222" i="19"/>
  <c r="BU222" i="19"/>
  <c r="AV223" i="19"/>
  <c r="AW223" i="19"/>
  <c r="AX223" i="19"/>
  <c r="AY223" i="19"/>
  <c r="BA223" i="19"/>
  <c r="BB223" i="19"/>
  <c r="BL223" i="19"/>
  <c r="BM223" i="19"/>
  <c r="BN223" i="19"/>
  <c r="BT223" i="19"/>
  <c r="BU223" i="19"/>
  <c r="AV224" i="19"/>
  <c r="AW224" i="19"/>
  <c r="AX224" i="19"/>
  <c r="AY224" i="19"/>
  <c r="BA224" i="19"/>
  <c r="BB224" i="19"/>
  <c r="BL224" i="19"/>
  <c r="BM224" i="19"/>
  <c r="BN224" i="19"/>
  <c r="BT224" i="19"/>
  <c r="BU224" i="19"/>
  <c r="AV225" i="19"/>
  <c r="AW225" i="19"/>
  <c r="AX225" i="19"/>
  <c r="AY225" i="19"/>
  <c r="BA225" i="19"/>
  <c r="BB225" i="19"/>
  <c r="BL225" i="19"/>
  <c r="BM225" i="19"/>
  <c r="BN225" i="19"/>
  <c r="BT225" i="19"/>
  <c r="BU225" i="19"/>
  <c r="AV226" i="19"/>
  <c r="AW226" i="19"/>
  <c r="AX226" i="19"/>
  <c r="AY226" i="19"/>
  <c r="BA226" i="19"/>
  <c r="BB226" i="19"/>
  <c r="BL226" i="19"/>
  <c r="BM226" i="19"/>
  <c r="BN226" i="19"/>
  <c r="BT226" i="19"/>
  <c r="BU226" i="19"/>
  <c r="AV227" i="19"/>
  <c r="AW227" i="19"/>
  <c r="AX227" i="19"/>
  <c r="AY227" i="19"/>
  <c r="BA227" i="19"/>
  <c r="BB227" i="19"/>
  <c r="BL227" i="19"/>
  <c r="BM227" i="19"/>
  <c r="BN227" i="19"/>
  <c r="BT227" i="19"/>
  <c r="BU227" i="19"/>
  <c r="AV228" i="19"/>
  <c r="AW228" i="19"/>
  <c r="AX228" i="19"/>
  <c r="AY228" i="19"/>
  <c r="BA228" i="19"/>
  <c r="BB228" i="19"/>
  <c r="BL228" i="19"/>
  <c r="BM228" i="19"/>
  <c r="BN228" i="19"/>
  <c r="BT228" i="19"/>
  <c r="BU228" i="19"/>
  <c r="AV229" i="19"/>
  <c r="AW229" i="19"/>
  <c r="AX229" i="19"/>
  <c r="AY229" i="19"/>
  <c r="BA229" i="19"/>
  <c r="BB229" i="19"/>
  <c r="BL229" i="19"/>
  <c r="BM229" i="19"/>
  <c r="BN229" i="19"/>
  <c r="BT229" i="19"/>
  <c r="BU229" i="19"/>
  <c r="AV230" i="19"/>
  <c r="AW230" i="19"/>
  <c r="AX230" i="19"/>
  <c r="AY230" i="19"/>
  <c r="BA230" i="19"/>
  <c r="BB230" i="19"/>
  <c r="BL230" i="19"/>
  <c r="BM230" i="19"/>
  <c r="BN230" i="19"/>
  <c r="BT230" i="19"/>
  <c r="BU230" i="19"/>
  <c r="AV231" i="19"/>
  <c r="AW231" i="19"/>
  <c r="AX231" i="19"/>
  <c r="AY231" i="19"/>
  <c r="BA231" i="19"/>
  <c r="BB231" i="19"/>
  <c r="BL231" i="19"/>
  <c r="BM231" i="19"/>
  <c r="BN231" i="19"/>
  <c r="BT231" i="19"/>
  <c r="BU231" i="19"/>
  <c r="AV232" i="19"/>
  <c r="AW232" i="19"/>
  <c r="AX232" i="19"/>
  <c r="AY232" i="19"/>
  <c r="BA232" i="19"/>
  <c r="BB232" i="19"/>
  <c r="BL232" i="19"/>
  <c r="BM232" i="19"/>
  <c r="BN232" i="19"/>
  <c r="BT232" i="19"/>
  <c r="BU232" i="19"/>
  <c r="AV233" i="19"/>
  <c r="AW233" i="19"/>
  <c r="AX233" i="19"/>
  <c r="AY233" i="19"/>
  <c r="BA233" i="19"/>
  <c r="BB233" i="19"/>
  <c r="BL233" i="19"/>
  <c r="BM233" i="19"/>
  <c r="BN233" i="19"/>
  <c r="BT233" i="19"/>
  <c r="BU233" i="19"/>
  <c r="AV234" i="19"/>
  <c r="AW234" i="19"/>
  <c r="AX234" i="19"/>
  <c r="AY234" i="19"/>
  <c r="BA234" i="19"/>
  <c r="BB234" i="19"/>
  <c r="BL234" i="19"/>
  <c r="BM234" i="19"/>
  <c r="BN234" i="19"/>
  <c r="BT234" i="19"/>
  <c r="BU234" i="19"/>
  <c r="AV235" i="19"/>
  <c r="AW235" i="19"/>
  <c r="AX235" i="19"/>
  <c r="AY235" i="19"/>
  <c r="BA235" i="19"/>
  <c r="BB235" i="19"/>
  <c r="BL235" i="19"/>
  <c r="BM235" i="19"/>
  <c r="BN235" i="19"/>
  <c r="BT235" i="19"/>
  <c r="BU235" i="19"/>
  <c r="AV236" i="19"/>
  <c r="AW236" i="19"/>
  <c r="AX236" i="19"/>
  <c r="AY236" i="19"/>
  <c r="BA236" i="19"/>
  <c r="BB236" i="19"/>
  <c r="BL236" i="19"/>
  <c r="BM236" i="19"/>
  <c r="BN236" i="19"/>
  <c r="BT236" i="19"/>
  <c r="BU236" i="19"/>
  <c r="AV237" i="19"/>
  <c r="AW237" i="19"/>
  <c r="AX237" i="19"/>
  <c r="AY237" i="19"/>
  <c r="BA237" i="19"/>
  <c r="BB237" i="19"/>
  <c r="BL237" i="19"/>
  <c r="BM237" i="19"/>
  <c r="BN237" i="19"/>
  <c r="BT237" i="19"/>
  <c r="BU237" i="19"/>
  <c r="AV238" i="19"/>
  <c r="AW238" i="19"/>
  <c r="AX238" i="19"/>
  <c r="AY238" i="19"/>
  <c r="BA238" i="19"/>
  <c r="BB238" i="19"/>
  <c r="BL238" i="19"/>
  <c r="BM238" i="19"/>
  <c r="BN238" i="19"/>
  <c r="BT238" i="19"/>
  <c r="BU238" i="19"/>
  <c r="AV239" i="19"/>
  <c r="AW239" i="19"/>
  <c r="AX239" i="19"/>
  <c r="AY239" i="19"/>
  <c r="BA239" i="19"/>
  <c r="BB239" i="19"/>
  <c r="BL239" i="19"/>
  <c r="BM239" i="19"/>
  <c r="BN239" i="19"/>
  <c r="BT239" i="19"/>
  <c r="BU239" i="19"/>
  <c r="AV240" i="19"/>
  <c r="AW240" i="19"/>
  <c r="AX240" i="19"/>
  <c r="AY240" i="19"/>
  <c r="BA240" i="19"/>
  <c r="BB240" i="19"/>
  <c r="BL240" i="19"/>
  <c r="BM240" i="19"/>
  <c r="BN240" i="19"/>
  <c r="BT240" i="19"/>
  <c r="BU240" i="19"/>
  <c r="AV241" i="19"/>
  <c r="AW241" i="19"/>
  <c r="AX241" i="19"/>
  <c r="AY241" i="19"/>
  <c r="BA241" i="19"/>
  <c r="BB241" i="19"/>
  <c r="BL241" i="19"/>
  <c r="BM241" i="19"/>
  <c r="BN241" i="19"/>
  <c r="BT241" i="19"/>
  <c r="BU241" i="19"/>
  <c r="AV242" i="19"/>
  <c r="AW242" i="19"/>
  <c r="AX242" i="19"/>
  <c r="AY242" i="19"/>
  <c r="BA242" i="19"/>
  <c r="BB242" i="19"/>
  <c r="BL242" i="19"/>
  <c r="BM242" i="19"/>
  <c r="BN242" i="19"/>
  <c r="BT242" i="19"/>
  <c r="BU242" i="19"/>
  <c r="AV243" i="19"/>
  <c r="AW243" i="19"/>
  <c r="AX243" i="19"/>
  <c r="AY243" i="19"/>
  <c r="BA243" i="19"/>
  <c r="BB243" i="19"/>
  <c r="BL243" i="19"/>
  <c r="BM243" i="19"/>
  <c r="BN243" i="19"/>
  <c r="BT243" i="19"/>
  <c r="BU243" i="19"/>
  <c r="AV244" i="19"/>
  <c r="AW244" i="19"/>
  <c r="AX244" i="19"/>
  <c r="AY244" i="19"/>
  <c r="BA244" i="19"/>
  <c r="BB244" i="19"/>
  <c r="BL244" i="19"/>
  <c r="BM244" i="19"/>
  <c r="BN244" i="19"/>
  <c r="BT244" i="19"/>
  <c r="BU244" i="19"/>
  <c r="AV245" i="19"/>
  <c r="AW245" i="19"/>
  <c r="AX245" i="19"/>
  <c r="AY245" i="19"/>
  <c r="BA245" i="19"/>
  <c r="BB245" i="19"/>
  <c r="BL245" i="19"/>
  <c r="BM245" i="19"/>
  <c r="BN245" i="19"/>
  <c r="BT245" i="19"/>
  <c r="BU245" i="19"/>
  <c r="AV246" i="19"/>
  <c r="AW246" i="19"/>
  <c r="AX246" i="19"/>
  <c r="AY246" i="19"/>
  <c r="BA246" i="19"/>
  <c r="BB246" i="19"/>
  <c r="BL246" i="19"/>
  <c r="BM246" i="19"/>
  <c r="BN246" i="19"/>
  <c r="BT246" i="19"/>
  <c r="BU246" i="19"/>
  <c r="AV247" i="19"/>
  <c r="AW247" i="19"/>
  <c r="AX247" i="19"/>
  <c r="AY247" i="19"/>
  <c r="BA247" i="19"/>
  <c r="BB247" i="19"/>
  <c r="BL247" i="19"/>
  <c r="BM247" i="19"/>
  <c r="BN247" i="19"/>
  <c r="BT247" i="19"/>
  <c r="BU247" i="19"/>
  <c r="AV248" i="19"/>
  <c r="AW248" i="19"/>
  <c r="AX248" i="19"/>
  <c r="AY248" i="19"/>
  <c r="BA248" i="19"/>
  <c r="BB248" i="19"/>
  <c r="BL248" i="19"/>
  <c r="BM248" i="19"/>
  <c r="BN248" i="19"/>
  <c r="BT248" i="19"/>
  <c r="BU248" i="19"/>
  <c r="AV249" i="19"/>
  <c r="AW249" i="19"/>
  <c r="AX249" i="19"/>
  <c r="AY249" i="19"/>
  <c r="BA249" i="19"/>
  <c r="BB249" i="19"/>
  <c r="BL249" i="19"/>
  <c r="BM249" i="19"/>
  <c r="BN249" i="19"/>
  <c r="BT249" i="19"/>
  <c r="BU249" i="19"/>
  <c r="AV250" i="19"/>
  <c r="AW250" i="19"/>
  <c r="AX250" i="19"/>
  <c r="AY250" i="19"/>
  <c r="BA250" i="19"/>
  <c r="BB250" i="19"/>
  <c r="BL250" i="19"/>
  <c r="BM250" i="19"/>
  <c r="BN250" i="19"/>
  <c r="BT250" i="19"/>
  <c r="BU250" i="19"/>
  <c r="AV251" i="19"/>
  <c r="AW251" i="19"/>
  <c r="AX251" i="19"/>
  <c r="AY251" i="19"/>
  <c r="BA251" i="19"/>
  <c r="BB251" i="19"/>
  <c r="BL251" i="19"/>
  <c r="BM251" i="19"/>
  <c r="BN251" i="19"/>
  <c r="BT251" i="19"/>
  <c r="BU251" i="19"/>
  <c r="AV252" i="19"/>
  <c r="AW252" i="19"/>
  <c r="AX252" i="19"/>
  <c r="AY252" i="19"/>
  <c r="BA252" i="19"/>
  <c r="BB252" i="19"/>
  <c r="BL252" i="19"/>
  <c r="BM252" i="19"/>
  <c r="BN252" i="19"/>
  <c r="BT252" i="19"/>
  <c r="BU252" i="19"/>
  <c r="AV253" i="19"/>
  <c r="AW253" i="19"/>
  <c r="AX253" i="19"/>
  <c r="AY253" i="19"/>
  <c r="BA253" i="19"/>
  <c r="BB253" i="19"/>
  <c r="BL253" i="19"/>
  <c r="BM253" i="19"/>
  <c r="BN253" i="19"/>
  <c r="BT253" i="19"/>
  <c r="BU253" i="19"/>
  <c r="AV254" i="19"/>
  <c r="AW254" i="19"/>
  <c r="AX254" i="19"/>
  <c r="AY254" i="19"/>
  <c r="BA254" i="19"/>
  <c r="BB254" i="19"/>
  <c r="BL254" i="19"/>
  <c r="BM254" i="19"/>
  <c r="BN254" i="19"/>
  <c r="BT254" i="19"/>
  <c r="BU254" i="19"/>
  <c r="AV255" i="19"/>
  <c r="AW255" i="19"/>
  <c r="AX255" i="19"/>
  <c r="AY255" i="19"/>
  <c r="BA255" i="19"/>
  <c r="BB255" i="19"/>
  <c r="BL255" i="19"/>
  <c r="BM255" i="19"/>
  <c r="BN255" i="19"/>
  <c r="BT255" i="19"/>
  <c r="BU255" i="19"/>
  <c r="AV256" i="19"/>
  <c r="AW256" i="19"/>
  <c r="AX256" i="19"/>
  <c r="AY256" i="19"/>
  <c r="BA256" i="19"/>
  <c r="BB256" i="19"/>
  <c r="BL256" i="19"/>
  <c r="BM256" i="19"/>
  <c r="BN256" i="19"/>
  <c r="BT256" i="19"/>
  <c r="BU256" i="19"/>
  <c r="AV257" i="19"/>
  <c r="AW257" i="19"/>
  <c r="AX257" i="19"/>
  <c r="AY257" i="19"/>
  <c r="BA257" i="19"/>
  <c r="BB257" i="19"/>
  <c r="BL257" i="19"/>
  <c r="BM257" i="19"/>
  <c r="BN257" i="19"/>
  <c r="BT257" i="19"/>
  <c r="BU257" i="19"/>
  <c r="AV258" i="19"/>
  <c r="AW258" i="19"/>
  <c r="AX258" i="19"/>
  <c r="AY258" i="19"/>
  <c r="BA258" i="19"/>
  <c r="BB258" i="19"/>
  <c r="BL258" i="19"/>
  <c r="BM258" i="19"/>
  <c r="BN258" i="19"/>
  <c r="BT258" i="19"/>
  <c r="BU258" i="19"/>
  <c r="AV259" i="19"/>
  <c r="AW259" i="19"/>
  <c r="AX259" i="19"/>
  <c r="AY259" i="19"/>
  <c r="BA259" i="19"/>
  <c r="BB259" i="19"/>
  <c r="BL259" i="19"/>
  <c r="BM259" i="19"/>
  <c r="BN259" i="19"/>
  <c r="BT259" i="19"/>
  <c r="BU259" i="19"/>
  <c r="AV260" i="19"/>
  <c r="AW260" i="19"/>
  <c r="AX260" i="19"/>
  <c r="AY260" i="19"/>
  <c r="BA260" i="19"/>
  <c r="BB260" i="19"/>
  <c r="BL260" i="19"/>
  <c r="BM260" i="19"/>
  <c r="BN260" i="19"/>
  <c r="BT260" i="19"/>
  <c r="BU260" i="19"/>
  <c r="AV261" i="19"/>
  <c r="AW261" i="19"/>
  <c r="AX261" i="19"/>
  <c r="AY261" i="19"/>
  <c r="BA261" i="19"/>
  <c r="BB261" i="19"/>
  <c r="BL261" i="19"/>
  <c r="BM261" i="19"/>
  <c r="BN261" i="19"/>
  <c r="BT261" i="19"/>
  <c r="BU261" i="19"/>
  <c r="AV262" i="19"/>
  <c r="AW262" i="19"/>
  <c r="AX262" i="19"/>
  <c r="AY262" i="19"/>
  <c r="BA262" i="19"/>
  <c r="BB262" i="19"/>
  <c r="BL262" i="19"/>
  <c r="BM262" i="19"/>
  <c r="BN262" i="19"/>
  <c r="BT262" i="19"/>
  <c r="BU262" i="19"/>
  <c r="AV263" i="19"/>
  <c r="AW263" i="19"/>
  <c r="AX263" i="19"/>
  <c r="AY263" i="19"/>
  <c r="BA263" i="19"/>
  <c r="BB263" i="19"/>
  <c r="BL263" i="19"/>
  <c r="BM263" i="19"/>
  <c r="BN263" i="19"/>
  <c r="BT263" i="19"/>
  <c r="BU263" i="19"/>
  <c r="AV264" i="19"/>
  <c r="AW264" i="19"/>
  <c r="AX264" i="19"/>
  <c r="AY264" i="19"/>
  <c r="BA264" i="19"/>
  <c r="BB264" i="19"/>
  <c r="BL264" i="19"/>
  <c r="BM264" i="19"/>
  <c r="BN264" i="19"/>
  <c r="BT264" i="19"/>
  <c r="BU264" i="19"/>
  <c r="AV265" i="19"/>
  <c r="AW265" i="19"/>
  <c r="AX265" i="19"/>
  <c r="AY265" i="19"/>
  <c r="BA265" i="19"/>
  <c r="BB265" i="19"/>
  <c r="BL265" i="19"/>
  <c r="BM265" i="19"/>
  <c r="BN265" i="19"/>
  <c r="BT265" i="19"/>
  <c r="BU265" i="19"/>
  <c r="AV266" i="19"/>
  <c r="AW266" i="19"/>
  <c r="AX266" i="19"/>
  <c r="AY266" i="19"/>
  <c r="BA266" i="19"/>
  <c r="BB266" i="19"/>
  <c r="BL266" i="19"/>
  <c r="BM266" i="19"/>
  <c r="BN266" i="19"/>
  <c r="BT266" i="19"/>
  <c r="BU266" i="19"/>
  <c r="AV267" i="19"/>
  <c r="AW267" i="19"/>
  <c r="AX267" i="19"/>
  <c r="AY267" i="19"/>
  <c r="BA267" i="19"/>
  <c r="BB267" i="19"/>
  <c r="BL267" i="19"/>
  <c r="BM267" i="19"/>
  <c r="BN267" i="19"/>
  <c r="BT267" i="19"/>
  <c r="BU267" i="19"/>
  <c r="AV268" i="19"/>
  <c r="AW268" i="19"/>
  <c r="AX268" i="19"/>
  <c r="AY268" i="19"/>
  <c r="BA268" i="19"/>
  <c r="BB268" i="19"/>
  <c r="BL268" i="19"/>
  <c r="BM268" i="19"/>
  <c r="BN268" i="19"/>
  <c r="BT268" i="19"/>
  <c r="BU268" i="19"/>
  <c r="AV269" i="19"/>
  <c r="AW269" i="19"/>
  <c r="AX269" i="19"/>
  <c r="AY269" i="19"/>
  <c r="BA269" i="19"/>
  <c r="BB269" i="19"/>
  <c r="BL269" i="19"/>
  <c r="BM269" i="19"/>
  <c r="BN269" i="19"/>
  <c r="BT269" i="19"/>
  <c r="BU269" i="19"/>
  <c r="AV270" i="19"/>
  <c r="AW270" i="19"/>
  <c r="AX270" i="19"/>
  <c r="AY270" i="19"/>
  <c r="BA270" i="19"/>
  <c r="BB270" i="19"/>
  <c r="BL270" i="19"/>
  <c r="BM270" i="19"/>
  <c r="BN270" i="19"/>
  <c r="BT270" i="19"/>
  <c r="BU270" i="19"/>
  <c r="AV271" i="19"/>
  <c r="AW271" i="19"/>
  <c r="AX271" i="19"/>
  <c r="AY271" i="19"/>
  <c r="BA271" i="19"/>
  <c r="BB271" i="19"/>
  <c r="BL271" i="19"/>
  <c r="BM271" i="19"/>
  <c r="BN271" i="19"/>
  <c r="BT271" i="19"/>
  <c r="BU271" i="19"/>
  <c r="AV272" i="19"/>
  <c r="AW272" i="19"/>
  <c r="AX272" i="19"/>
  <c r="AY272" i="19"/>
  <c r="BA272" i="19"/>
  <c r="BB272" i="19"/>
  <c r="BL272" i="19"/>
  <c r="BM272" i="19"/>
  <c r="BN272" i="19"/>
  <c r="BT272" i="19"/>
  <c r="BU272" i="19"/>
  <c r="AV273" i="19"/>
  <c r="AW273" i="19"/>
  <c r="AX273" i="19"/>
  <c r="AY273" i="19"/>
  <c r="BA273" i="19"/>
  <c r="BB273" i="19"/>
  <c r="BL273" i="19"/>
  <c r="BM273" i="19"/>
  <c r="BN273" i="19"/>
  <c r="BT273" i="19"/>
  <c r="BU273" i="19"/>
  <c r="AV274" i="19"/>
  <c r="AW274" i="19"/>
  <c r="AX274" i="19"/>
  <c r="AY274" i="19"/>
  <c r="BA274" i="19"/>
  <c r="BB274" i="19"/>
  <c r="BL274" i="19"/>
  <c r="BM274" i="19"/>
  <c r="BN274" i="19"/>
  <c r="BT274" i="19"/>
  <c r="BU274" i="19"/>
  <c r="AV275" i="19"/>
  <c r="AW275" i="19"/>
  <c r="AX275" i="19"/>
  <c r="AY275" i="19"/>
  <c r="BA275" i="19"/>
  <c r="BB275" i="19"/>
  <c r="BL275" i="19"/>
  <c r="BM275" i="19"/>
  <c r="BN275" i="19"/>
  <c r="BT275" i="19"/>
  <c r="BU275" i="19"/>
  <c r="AV276" i="19"/>
  <c r="AW276" i="19"/>
  <c r="AX276" i="19"/>
  <c r="AY276" i="19"/>
  <c r="BA276" i="19"/>
  <c r="BB276" i="19"/>
  <c r="BL276" i="19"/>
  <c r="BM276" i="19"/>
  <c r="BN276" i="19"/>
  <c r="BT276" i="19"/>
  <c r="BU276" i="19"/>
  <c r="AV277" i="19"/>
  <c r="AW277" i="19"/>
  <c r="AX277" i="19"/>
  <c r="AY277" i="19"/>
  <c r="BA277" i="19"/>
  <c r="BB277" i="19"/>
  <c r="BL277" i="19"/>
  <c r="BM277" i="19"/>
  <c r="BN277" i="19"/>
  <c r="BT277" i="19"/>
  <c r="BU277" i="19"/>
  <c r="AV278" i="19"/>
  <c r="AW278" i="19"/>
  <c r="AX278" i="19"/>
  <c r="AY278" i="19"/>
  <c r="BA278" i="19"/>
  <c r="BB278" i="19"/>
  <c r="BL278" i="19"/>
  <c r="BM278" i="19"/>
  <c r="BN278" i="19"/>
  <c r="BT278" i="19"/>
  <c r="BU278" i="19"/>
  <c r="AV279" i="19"/>
  <c r="AW279" i="19"/>
  <c r="AX279" i="19"/>
  <c r="AY279" i="19"/>
  <c r="BA279" i="19"/>
  <c r="BB279" i="19"/>
  <c r="BL279" i="19"/>
  <c r="BM279" i="19"/>
  <c r="BN279" i="19"/>
  <c r="BT279" i="19"/>
  <c r="BU279" i="19"/>
  <c r="AV280" i="19"/>
  <c r="AW280" i="19"/>
  <c r="AX280" i="19"/>
  <c r="AY280" i="19"/>
  <c r="BA280" i="19"/>
  <c r="BB280" i="19"/>
  <c r="BL280" i="19"/>
  <c r="BM280" i="19"/>
  <c r="BN280" i="19"/>
  <c r="BT280" i="19"/>
  <c r="BU280" i="19"/>
  <c r="AV281" i="19"/>
  <c r="AW281" i="19"/>
  <c r="AX281" i="19"/>
  <c r="AY281" i="19"/>
  <c r="BA281" i="19"/>
  <c r="BB281" i="19"/>
  <c r="BL281" i="19"/>
  <c r="BM281" i="19"/>
  <c r="BN281" i="19"/>
  <c r="BT281" i="19"/>
  <c r="BU281" i="19"/>
  <c r="AV282" i="19"/>
  <c r="AW282" i="19"/>
  <c r="AX282" i="19"/>
  <c r="AY282" i="19"/>
  <c r="BA282" i="19"/>
  <c r="BB282" i="19"/>
  <c r="BL282" i="19"/>
  <c r="BM282" i="19"/>
  <c r="BN282" i="19"/>
  <c r="BT282" i="19"/>
  <c r="BU282" i="19"/>
  <c r="AV283" i="19"/>
  <c r="AW283" i="19"/>
  <c r="AX283" i="19"/>
  <c r="AY283" i="19"/>
  <c r="BA283" i="19"/>
  <c r="BB283" i="19"/>
  <c r="BL283" i="19"/>
  <c r="BM283" i="19"/>
  <c r="BN283" i="19"/>
  <c r="BT283" i="19"/>
  <c r="BU283" i="19"/>
  <c r="AV284" i="19"/>
  <c r="AW284" i="19"/>
  <c r="AX284" i="19"/>
  <c r="AY284" i="19"/>
  <c r="BA284" i="19"/>
  <c r="BB284" i="19"/>
  <c r="BL284" i="19"/>
  <c r="BM284" i="19"/>
  <c r="BN284" i="19"/>
  <c r="BT284" i="19"/>
  <c r="BU284" i="19"/>
  <c r="AV285" i="19"/>
  <c r="AW285" i="19"/>
  <c r="AX285" i="19"/>
  <c r="AY285" i="19"/>
  <c r="BA285" i="19"/>
  <c r="BB285" i="19"/>
  <c r="BL285" i="19"/>
  <c r="BM285" i="19"/>
  <c r="BN285" i="19"/>
  <c r="BT285" i="19"/>
  <c r="BU285" i="19"/>
  <c r="AV286" i="19"/>
  <c r="AW286" i="19"/>
  <c r="AX286" i="19"/>
  <c r="AY286" i="19"/>
  <c r="BA286" i="19"/>
  <c r="BB286" i="19"/>
  <c r="BL286" i="19"/>
  <c r="BM286" i="19"/>
  <c r="BN286" i="19"/>
  <c r="BT286" i="19"/>
  <c r="BU286" i="19"/>
  <c r="AV287" i="19"/>
  <c r="AW287" i="19"/>
  <c r="AX287" i="19"/>
  <c r="AY287" i="19"/>
  <c r="BA287" i="19"/>
  <c r="BB287" i="19"/>
  <c r="BL287" i="19"/>
  <c r="BM287" i="19"/>
  <c r="BN287" i="19"/>
  <c r="BT287" i="19"/>
  <c r="BU287" i="19"/>
  <c r="AV288" i="19"/>
  <c r="AW288" i="19"/>
  <c r="AX288" i="19"/>
  <c r="AY288" i="19"/>
  <c r="BA288" i="19"/>
  <c r="BB288" i="19"/>
  <c r="BL288" i="19"/>
  <c r="BM288" i="19"/>
  <c r="BN288" i="19"/>
  <c r="BT288" i="19"/>
  <c r="BU288" i="19"/>
  <c r="AV289" i="19"/>
  <c r="AW289" i="19"/>
  <c r="AX289" i="19"/>
  <c r="AY289" i="19"/>
  <c r="BA289" i="19"/>
  <c r="BB289" i="19"/>
  <c r="BL289" i="19"/>
  <c r="BM289" i="19"/>
  <c r="BN289" i="19"/>
  <c r="BT289" i="19"/>
  <c r="BU289" i="19"/>
  <c r="AV290" i="19"/>
  <c r="AW290" i="19"/>
  <c r="AX290" i="19"/>
  <c r="AY290" i="19"/>
  <c r="BA290" i="19"/>
  <c r="BB290" i="19"/>
  <c r="BL290" i="19"/>
  <c r="BM290" i="19"/>
  <c r="BN290" i="19"/>
  <c r="BT290" i="19"/>
  <c r="BU290" i="19"/>
  <c r="AV291" i="19"/>
  <c r="AW291" i="19"/>
  <c r="AX291" i="19"/>
  <c r="AY291" i="19"/>
  <c r="BA291" i="19"/>
  <c r="BB291" i="19"/>
  <c r="BL291" i="19"/>
  <c r="BM291" i="19"/>
  <c r="BN291" i="19"/>
  <c r="BT291" i="19"/>
  <c r="BU291" i="19"/>
  <c r="AV292" i="19"/>
  <c r="AW292" i="19"/>
  <c r="AX292" i="19"/>
  <c r="AY292" i="19"/>
  <c r="BA292" i="19"/>
  <c r="BB292" i="19"/>
  <c r="BL292" i="19"/>
  <c r="BM292" i="19"/>
  <c r="BN292" i="19"/>
  <c r="BT292" i="19"/>
  <c r="BU292" i="19"/>
  <c r="AV293" i="19"/>
  <c r="AW293" i="19"/>
  <c r="AX293" i="19"/>
  <c r="AY293" i="19"/>
  <c r="BA293" i="19"/>
  <c r="BB293" i="19"/>
  <c r="BL293" i="19"/>
  <c r="BM293" i="19"/>
  <c r="BN293" i="19"/>
  <c r="BT293" i="19"/>
  <c r="BU293" i="19"/>
  <c r="AV294" i="19"/>
  <c r="AW294" i="19"/>
  <c r="AX294" i="19"/>
  <c r="AY294" i="19"/>
  <c r="BA294" i="19"/>
  <c r="BB294" i="19"/>
  <c r="BL294" i="19"/>
  <c r="BM294" i="19"/>
  <c r="BN294" i="19"/>
  <c r="BT294" i="19"/>
  <c r="BU294" i="19"/>
  <c r="AV295" i="19"/>
  <c r="AW295" i="19"/>
  <c r="AX295" i="19"/>
  <c r="AY295" i="19"/>
  <c r="BA295" i="19"/>
  <c r="BB295" i="19"/>
  <c r="BL295" i="19"/>
  <c r="BM295" i="19"/>
  <c r="BN295" i="19"/>
  <c r="BT295" i="19"/>
  <c r="BU295" i="19"/>
  <c r="AV296" i="19"/>
  <c r="AW296" i="19"/>
  <c r="AX296" i="19"/>
  <c r="AY296" i="19"/>
  <c r="BA296" i="19"/>
  <c r="BB296" i="19"/>
  <c r="BL296" i="19"/>
  <c r="BM296" i="19"/>
  <c r="BN296" i="19"/>
  <c r="BT296" i="19"/>
  <c r="BU296" i="19"/>
  <c r="AV297" i="19"/>
  <c r="AW297" i="19"/>
  <c r="AX297" i="19"/>
  <c r="AY297" i="19"/>
  <c r="BA297" i="19"/>
  <c r="BB297" i="19"/>
  <c r="BL297" i="19"/>
  <c r="BM297" i="19"/>
  <c r="BN297" i="19"/>
  <c r="BT297" i="19"/>
  <c r="BU297" i="19"/>
  <c r="AV298" i="19"/>
  <c r="AW298" i="19"/>
  <c r="AX298" i="19"/>
  <c r="AY298" i="19"/>
  <c r="BA298" i="19"/>
  <c r="BB298" i="19"/>
  <c r="BL298" i="19"/>
  <c r="BM298" i="19"/>
  <c r="BN298" i="19"/>
  <c r="BT298" i="19"/>
  <c r="BU298" i="19"/>
  <c r="AV299" i="19"/>
  <c r="AW299" i="19"/>
  <c r="AX299" i="19"/>
  <c r="AY299" i="19"/>
  <c r="BA299" i="19"/>
  <c r="BB299" i="19"/>
  <c r="BL299" i="19"/>
  <c r="BM299" i="19"/>
  <c r="BN299" i="19"/>
  <c r="BT299" i="19"/>
  <c r="BU299" i="19"/>
  <c r="AV300" i="19"/>
  <c r="AW300" i="19"/>
  <c r="AX300" i="19"/>
  <c r="AY300" i="19"/>
  <c r="BA300" i="19"/>
  <c r="BB300" i="19"/>
  <c r="BL300" i="19"/>
  <c r="BM300" i="19"/>
  <c r="BN300" i="19"/>
  <c r="BT300" i="19"/>
  <c r="BU300" i="19"/>
  <c r="AV301" i="19"/>
  <c r="AW301" i="19"/>
  <c r="AX301" i="19"/>
  <c r="AY301" i="19"/>
  <c r="BA301" i="19"/>
  <c r="BB301" i="19"/>
  <c r="BL301" i="19"/>
  <c r="BM301" i="19"/>
  <c r="BN301" i="19"/>
  <c r="BT301" i="19"/>
  <c r="BU301" i="19"/>
  <c r="AV302" i="19"/>
  <c r="AW302" i="19"/>
  <c r="AX302" i="19"/>
  <c r="AY302" i="19"/>
  <c r="BA302" i="19"/>
  <c r="BB302" i="19"/>
  <c r="BL302" i="19"/>
  <c r="BM302" i="19"/>
  <c r="BN302" i="19"/>
  <c r="BT302" i="19"/>
  <c r="BU302" i="19"/>
  <c r="AV303" i="19"/>
  <c r="AW303" i="19"/>
  <c r="AX303" i="19"/>
  <c r="AY303" i="19"/>
  <c r="BA303" i="19"/>
  <c r="BB303" i="19"/>
  <c r="BL303" i="19"/>
  <c r="BM303" i="19"/>
  <c r="BN303" i="19"/>
  <c r="BT303" i="19"/>
  <c r="BU303" i="19"/>
  <c r="AV304" i="19"/>
  <c r="AW304" i="19"/>
  <c r="AX304" i="19"/>
  <c r="AY304" i="19"/>
  <c r="BA304" i="19"/>
  <c r="BB304" i="19"/>
  <c r="BL304" i="19"/>
  <c r="BM304" i="19"/>
  <c r="BN304" i="19"/>
  <c r="BT304" i="19"/>
  <c r="BU304" i="19"/>
  <c r="AV305" i="19"/>
  <c r="AW305" i="19"/>
  <c r="AX305" i="19"/>
  <c r="AY305" i="19"/>
  <c r="BA305" i="19"/>
  <c r="BB305" i="19"/>
  <c r="BL305" i="19"/>
  <c r="BM305" i="19"/>
  <c r="BN305" i="19"/>
  <c r="BT305" i="19"/>
  <c r="BU305" i="19"/>
  <c r="AV306" i="19"/>
  <c r="AW306" i="19"/>
  <c r="AX306" i="19"/>
  <c r="AY306" i="19"/>
  <c r="BA306" i="19"/>
  <c r="BB306" i="19"/>
  <c r="BL306" i="19"/>
  <c r="BM306" i="19"/>
  <c r="BN306" i="19"/>
  <c r="BT306" i="19"/>
  <c r="BU306" i="19"/>
  <c r="AV307" i="19"/>
  <c r="AW307" i="19"/>
  <c r="AX307" i="19"/>
  <c r="AY307" i="19"/>
  <c r="BA307" i="19"/>
  <c r="BB307" i="19"/>
  <c r="BL307" i="19"/>
  <c r="BM307" i="19"/>
  <c r="BN307" i="19"/>
  <c r="BT307" i="19"/>
  <c r="BU307" i="19"/>
  <c r="AV308" i="19"/>
  <c r="AW308" i="19"/>
  <c r="AX308" i="19"/>
  <c r="AY308" i="19"/>
  <c r="BA308" i="19"/>
  <c r="BB308" i="19"/>
  <c r="BL308" i="19"/>
  <c r="BM308" i="19"/>
  <c r="BN308" i="19"/>
  <c r="BT308" i="19"/>
  <c r="BU308" i="19"/>
  <c r="AV309" i="19"/>
  <c r="AW309" i="19"/>
  <c r="AX309" i="19"/>
  <c r="AY309" i="19"/>
  <c r="BA309" i="19"/>
  <c r="BB309" i="19"/>
  <c r="BL309" i="19"/>
  <c r="BM309" i="19"/>
  <c r="BN309" i="19"/>
  <c r="BT309" i="19"/>
  <c r="BU309" i="19"/>
  <c r="AV310" i="19"/>
  <c r="AW310" i="19"/>
  <c r="AX310" i="19"/>
  <c r="AY310" i="19"/>
  <c r="BA310" i="19"/>
  <c r="BB310" i="19"/>
  <c r="BL310" i="19"/>
  <c r="BM310" i="19"/>
  <c r="BN310" i="19"/>
  <c r="BT310" i="19"/>
  <c r="BU310" i="19"/>
  <c r="AV311" i="19"/>
  <c r="AW311" i="19"/>
  <c r="AX311" i="19"/>
  <c r="AY311" i="19"/>
  <c r="BA311" i="19"/>
  <c r="BB311" i="19"/>
  <c r="BL311" i="19"/>
  <c r="BM311" i="19"/>
  <c r="BN311" i="19"/>
  <c r="BT311" i="19"/>
  <c r="BU311" i="19"/>
  <c r="AV312" i="19"/>
  <c r="AW312" i="19"/>
  <c r="AX312" i="19"/>
  <c r="AY312" i="19"/>
  <c r="BA312" i="19"/>
  <c r="BB312" i="19"/>
  <c r="BL312" i="19"/>
  <c r="BM312" i="19"/>
  <c r="BN312" i="19"/>
  <c r="BT312" i="19"/>
  <c r="BU312" i="19"/>
  <c r="AV313" i="19"/>
  <c r="AW313" i="19"/>
  <c r="AX313" i="19"/>
  <c r="AY313" i="19"/>
  <c r="BA313" i="19"/>
  <c r="BB313" i="19"/>
  <c r="BL313" i="19"/>
  <c r="BM313" i="19"/>
  <c r="BN313" i="19"/>
  <c r="BT313" i="19"/>
  <c r="BU313" i="19"/>
  <c r="AV314" i="19"/>
  <c r="AW314" i="19"/>
  <c r="AX314" i="19"/>
  <c r="AY314" i="19"/>
  <c r="BA314" i="19"/>
  <c r="BB314" i="19"/>
  <c r="BL314" i="19"/>
  <c r="BM314" i="19"/>
  <c r="BN314" i="19"/>
  <c r="BT314" i="19"/>
  <c r="BU314" i="19"/>
  <c r="AV315" i="19"/>
  <c r="AW315" i="19"/>
  <c r="AX315" i="19"/>
  <c r="AY315" i="19"/>
  <c r="BA315" i="19"/>
  <c r="BB315" i="19"/>
  <c r="BL315" i="19"/>
  <c r="BM315" i="19"/>
  <c r="BN315" i="19"/>
  <c r="BT315" i="19"/>
  <c r="BU315" i="19"/>
  <c r="AV316" i="19"/>
  <c r="AW316" i="19"/>
  <c r="AX316" i="19"/>
  <c r="AY316" i="19"/>
  <c r="BA316" i="19"/>
  <c r="BB316" i="19"/>
  <c r="BL316" i="19"/>
  <c r="BM316" i="19"/>
  <c r="BN316" i="19"/>
  <c r="BT316" i="19"/>
  <c r="BU316" i="19"/>
  <c r="AV317" i="19"/>
  <c r="AW317" i="19"/>
  <c r="AX317" i="19"/>
  <c r="AY317" i="19"/>
  <c r="BA317" i="19"/>
  <c r="BB317" i="19"/>
  <c r="BL317" i="19"/>
  <c r="BM317" i="19"/>
  <c r="BN317" i="19"/>
  <c r="BT317" i="19"/>
  <c r="BU317" i="19"/>
  <c r="AV318" i="19"/>
  <c r="AW318" i="19"/>
  <c r="AX318" i="19"/>
  <c r="AY318" i="19"/>
  <c r="BA318" i="19"/>
  <c r="BB318" i="19"/>
  <c r="BL318" i="19"/>
  <c r="BM318" i="19"/>
  <c r="BN318" i="19"/>
  <c r="BT318" i="19"/>
  <c r="BU318" i="19"/>
  <c r="AV319" i="19"/>
  <c r="AW319" i="19"/>
  <c r="AX319" i="19"/>
  <c r="AY319" i="19"/>
  <c r="BA319" i="19"/>
  <c r="BB319" i="19"/>
  <c r="BL319" i="19"/>
  <c r="BM319" i="19"/>
  <c r="BN319" i="19"/>
  <c r="BT319" i="19"/>
  <c r="BU319" i="19"/>
  <c r="AV320" i="19"/>
  <c r="AW320" i="19"/>
  <c r="AX320" i="19"/>
  <c r="AY320" i="19"/>
  <c r="BA320" i="19"/>
  <c r="BB320" i="19"/>
  <c r="BL320" i="19"/>
  <c r="BM320" i="19"/>
  <c r="BN320" i="19"/>
  <c r="BT320" i="19"/>
  <c r="BU320" i="19"/>
  <c r="AV321" i="19"/>
  <c r="AW321" i="19"/>
  <c r="AX321" i="19"/>
  <c r="AY321" i="19"/>
  <c r="BA321" i="19"/>
  <c r="BB321" i="19"/>
  <c r="BL321" i="19"/>
  <c r="BM321" i="19"/>
  <c r="BN321" i="19"/>
  <c r="BT321" i="19"/>
  <c r="BU321" i="19"/>
  <c r="AV322" i="19"/>
  <c r="AW322" i="19"/>
  <c r="AX322" i="19"/>
  <c r="AY322" i="19"/>
  <c r="BA322" i="19"/>
  <c r="BB322" i="19"/>
  <c r="BL322" i="19"/>
  <c r="BM322" i="19"/>
  <c r="BN322" i="19"/>
  <c r="BT322" i="19"/>
  <c r="BU322" i="19"/>
  <c r="AV323" i="19"/>
  <c r="AW323" i="19"/>
  <c r="AX323" i="19"/>
  <c r="AY323" i="19"/>
  <c r="BA323" i="19"/>
  <c r="BB323" i="19"/>
  <c r="BL323" i="19"/>
  <c r="BM323" i="19"/>
  <c r="BN323" i="19"/>
  <c r="BT323" i="19"/>
  <c r="BU323" i="19"/>
  <c r="AV324" i="19"/>
  <c r="AW324" i="19"/>
  <c r="AX324" i="19"/>
  <c r="AY324" i="19"/>
  <c r="BA324" i="19"/>
  <c r="BB324" i="19"/>
  <c r="BL324" i="19"/>
  <c r="BM324" i="19"/>
  <c r="BN324" i="19"/>
  <c r="BT324" i="19"/>
  <c r="BU324" i="19"/>
  <c r="AV325" i="19"/>
  <c r="AW325" i="19"/>
  <c r="AX325" i="19"/>
  <c r="AY325" i="19"/>
  <c r="BA325" i="19"/>
  <c r="BB325" i="19"/>
  <c r="BL325" i="19"/>
  <c r="BM325" i="19"/>
  <c r="BN325" i="19"/>
  <c r="BT325" i="19"/>
  <c r="BU325" i="19"/>
  <c r="AV326" i="19"/>
  <c r="AW326" i="19"/>
  <c r="AX326" i="19"/>
  <c r="AY326" i="19"/>
  <c r="BA326" i="19"/>
  <c r="BB326" i="19"/>
  <c r="BL326" i="19"/>
  <c r="BM326" i="19"/>
  <c r="BN326" i="19"/>
  <c r="BT326" i="19"/>
  <c r="BU326" i="19"/>
  <c r="AV327" i="19"/>
  <c r="AW327" i="19"/>
  <c r="AX327" i="19"/>
  <c r="AY327" i="19"/>
  <c r="BA327" i="19"/>
  <c r="BB327" i="19"/>
  <c r="BL327" i="19"/>
  <c r="BM327" i="19"/>
  <c r="BN327" i="19"/>
  <c r="BT327" i="19"/>
  <c r="BU327" i="19"/>
  <c r="AV328" i="19"/>
  <c r="AW328" i="19"/>
  <c r="AX328" i="19"/>
  <c r="AY328" i="19"/>
  <c r="BA328" i="19"/>
  <c r="BB328" i="19"/>
  <c r="BL328" i="19"/>
  <c r="BM328" i="19"/>
  <c r="BN328" i="19"/>
  <c r="BT328" i="19"/>
  <c r="BU328" i="19"/>
  <c r="AV329" i="19"/>
  <c r="AW329" i="19"/>
  <c r="AX329" i="19"/>
  <c r="AY329" i="19"/>
  <c r="BA329" i="19"/>
  <c r="BB329" i="19"/>
  <c r="BL329" i="19"/>
  <c r="BM329" i="19"/>
  <c r="BN329" i="19"/>
  <c r="BT329" i="19"/>
  <c r="BU329" i="19"/>
  <c r="AV330" i="19"/>
  <c r="AW330" i="19"/>
  <c r="AX330" i="19"/>
  <c r="AY330" i="19"/>
  <c r="BA330" i="19"/>
  <c r="BB330" i="19"/>
  <c r="BL330" i="19"/>
  <c r="BM330" i="19"/>
  <c r="BN330" i="19"/>
  <c r="BT330" i="19"/>
  <c r="BU330" i="19"/>
  <c r="AV331" i="19"/>
  <c r="AW331" i="19"/>
  <c r="AX331" i="19"/>
  <c r="AY331" i="19"/>
  <c r="BA331" i="19"/>
  <c r="BB331" i="19"/>
  <c r="BL331" i="19"/>
  <c r="BM331" i="19"/>
  <c r="BN331" i="19"/>
  <c r="BT331" i="19"/>
  <c r="BU331" i="19"/>
  <c r="AV332" i="19"/>
  <c r="AW332" i="19"/>
  <c r="AX332" i="19"/>
  <c r="AY332" i="19"/>
  <c r="BA332" i="19"/>
  <c r="BB332" i="19"/>
  <c r="BL332" i="19"/>
  <c r="BM332" i="19"/>
  <c r="BN332" i="19"/>
  <c r="BT332" i="19"/>
  <c r="BU332" i="19"/>
  <c r="AV333" i="19"/>
  <c r="AW333" i="19"/>
  <c r="AX333" i="19"/>
  <c r="AY333" i="19"/>
  <c r="BA333" i="19"/>
  <c r="BB333" i="19"/>
  <c r="BL333" i="19"/>
  <c r="BM333" i="19"/>
  <c r="BN333" i="19"/>
  <c r="BT333" i="19"/>
  <c r="BU333" i="19"/>
  <c r="AV334" i="19"/>
  <c r="AW334" i="19"/>
  <c r="AX334" i="19"/>
  <c r="AY334" i="19"/>
  <c r="BA334" i="19"/>
  <c r="BB334" i="19"/>
  <c r="BL334" i="19"/>
  <c r="BM334" i="19"/>
  <c r="BN334" i="19"/>
  <c r="BT334" i="19"/>
  <c r="BU334" i="19"/>
  <c r="AV335" i="19"/>
  <c r="AW335" i="19"/>
  <c r="AX335" i="19"/>
  <c r="AY335" i="19"/>
  <c r="BA335" i="19"/>
  <c r="BB335" i="19"/>
  <c r="BL335" i="19"/>
  <c r="BM335" i="19"/>
  <c r="BN335" i="19"/>
  <c r="BT335" i="19"/>
  <c r="BU335" i="19"/>
  <c r="AV336" i="19"/>
  <c r="AW336" i="19"/>
  <c r="AX336" i="19"/>
  <c r="AY336" i="19"/>
  <c r="BA336" i="19"/>
  <c r="BB336" i="19"/>
  <c r="BL336" i="19"/>
  <c r="BM336" i="19"/>
  <c r="BN336" i="19"/>
  <c r="BT336" i="19"/>
  <c r="BU336" i="19"/>
  <c r="AV337" i="19"/>
  <c r="AW337" i="19"/>
  <c r="AX337" i="19"/>
  <c r="AY337" i="19"/>
  <c r="BA337" i="19"/>
  <c r="BB337" i="19"/>
  <c r="BL337" i="19"/>
  <c r="BM337" i="19"/>
  <c r="BN337" i="19"/>
  <c r="BT337" i="19"/>
  <c r="BU337" i="19"/>
  <c r="AV338" i="19"/>
  <c r="AW338" i="19"/>
  <c r="AX338" i="19"/>
  <c r="AY338" i="19"/>
  <c r="BA338" i="19"/>
  <c r="BB338" i="19"/>
  <c r="BL338" i="19"/>
  <c r="BM338" i="19"/>
  <c r="BN338" i="19"/>
  <c r="BT338" i="19"/>
  <c r="BU338" i="19"/>
  <c r="AV339" i="19"/>
  <c r="AW339" i="19"/>
  <c r="AX339" i="19"/>
  <c r="AY339" i="19"/>
  <c r="BA339" i="19"/>
  <c r="BB339" i="19"/>
  <c r="BL339" i="19"/>
  <c r="BM339" i="19"/>
  <c r="BN339" i="19"/>
  <c r="BT339" i="19"/>
  <c r="BU339" i="19"/>
  <c r="AV340" i="19"/>
  <c r="AW340" i="19"/>
  <c r="AX340" i="19"/>
  <c r="AY340" i="19"/>
  <c r="BA340" i="19"/>
  <c r="BB340" i="19"/>
  <c r="BL340" i="19"/>
  <c r="BM340" i="19"/>
  <c r="BN340" i="19"/>
  <c r="BT340" i="19"/>
  <c r="BU340" i="19"/>
  <c r="AV341" i="19"/>
  <c r="AW341" i="19"/>
  <c r="AX341" i="19"/>
  <c r="AY341" i="19"/>
  <c r="BA341" i="19"/>
  <c r="BB341" i="19"/>
  <c r="BL341" i="19"/>
  <c r="BM341" i="19"/>
  <c r="BN341" i="19"/>
  <c r="BT341" i="19"/>
  <c r="BU341" i="19"/>
  <c r="AV342" i="19"/>
  <c r="AW342" i="19"/>
  <c r="AX342" i="19"/>
  <c r="AY342" i="19"/>
  <c r="BA342" i="19"/>
  <c r="BB342" i="19"/>
  <c r="BL342" i="19"/>
  <c r="BM342" i="19"/>
  <c r="BN342" i="19"/>
  <c r="BT342" i="19"/>
  <c r="BU342" i="19"/>
  <c r="AV343" i="19"/>
  <c r="AW343" i="19"/>
  <c r="AX343" i="19"/>
  <c r="AY343" i="19"/>
  <c r="BA343" i="19"/>
  <c r="BB343" i="19"/>
  <c r="BL343" i="19"/>
  <c r="BM343" i="19"/>
  <c r="BN343" i="19"/>
  <c r="BT343" i="19"/>
  <c r="BU343" i="19"/>
  <c r="AV344" i="19"/>
  <c r="AW344" i="19"/>
  <c r="AX344" i="19"/>
  <c r="AY344" i="19"/>
  <c r="BA344" i="19"/>
  <c r="BB344" i="19"/>
  <c r="BL344" i="19"/>
  <c r="BM344" i="19"/>
  <c r="BN344" i="19"/>
  <c r="BT344" i="19"/>
  <c r="BU344" i="19"/>
  <c r="AV345" i="19"/>
  <c r="AW345" i="19"/>
  <c r="AX345" i="19"/>
  <c r="AY345" i="19"/>
  <c r="BA345" i="19"/>
  <c r="BB345" i="19"/>
  <c r="BL345" i="19"/>
  <c r="BM345" i="19"/>
  <c r="BN345" i="19"/>
  <c r="BT345" i="19"/>
  <c r="BU345" i="19"/>
  <c r="AV346" i="19"/>
  <c r="AW346" i="19"/>
  <c r="AX346" i="19"/>
  <c r="AY346" i="19"/>
  <c r="BA346" i="19"/>
  <c r="BB346" i="19"/>
  <c r="BL346" i="19"/>
  <c r="BM346" i="19"/>
  <c r="BN346" i="19"/>
  <c r="BT346" i="19"/>
  <c r="BU346" i="19"/>
  <c r="AV347" i="19"/>
  <c r="AW347" i="19"/>
  <c r="AX347" i="19"/>
  <c r="AY347" i="19"/>
  <c r="BA347" i="19"/>
  <c r="BB347" i="19"/>
  <c r="BL347" i="19"/>
  <c r="BM347" i="19"/>
  <c r="BN347" i="19"/>
  <c r="BT347" i="19"/>
  <c r="BU347" i="19"/>
  <c r="AV348" i="19"/>
  <c r="AW348" i="19"/>
  <c r="AX348" i="19"/>
  <c r="AY348" i="19"/>
  <c r="BA348" i="19"/>
  <c r="BB348" i="19"/>
  <c r="BL348" i="19"/>
  <c r="BM348" i="19"/>
  <c r="BN348" i="19"/>
  <c r="BT348" i="19"/>
  <c r="BU348" i="19"/>
  <c r="AV349" i="19"/>
  <c r="AW349" i="19"/>
  <c r="AX349" i="19"/>
  <c r="AY349" i="19"/>
  <c r="BA349" i="19"/>
  <c r="BB349" i="19"/>
  <c r="BL349" i="19"/>
  <c r="BM349" i="19"/>
  <c r="BN349" i="19"/>
  <c r="BT349" i="19"/>
  <c r="BU349" i="19"/>
  <c r="AV350" i="19"/>
  <c r="AW350" i="19"/>
  <c r="AX350" i="19"/>
  <c r="AY350" i="19"/>
  <c r="BA350" i="19"/>
  <c r="BB350" i="19"/>
  <c r="BL350" i="19"/>
  <c r="BM350" i="19"/>
  <c r="BN350" i="19"/>
  <c r="BT350" i="19"/>
  <c r="BU350" i="19"/>
  <c r="AV351" i="19"/>
  <c r="AW351" i="19"/>
  <c r="AX351" i="19"/>
  <c r="AY351" i="19"/>
  <c r="BA351" i="19"/>
  <c r="BB351" i="19"/>
  <c r="BL351" i="19"/>
  <c r="BM351" i="19"/>
  <c r="BN351" i="19"/>
  <c r="BT351" i="19"/>
  <c r="BU351" i="19"/>
  <c r="AV352" i="19"/>
  <c r="AW352" i="19"/>
  <c r="AX352" i="19"/>
  <c r="AY352" i="19"/>
  <c r="BA352" i="19"/>
  <c r="BB352" i="19"/>
  <c r="BL352" i="19"/>
  <c r="BM352" i="19"/>
  <c r="BN352" i="19"/>
  <c r="BT352" i="19"/>
  <c r="BU352" i="19"/>
  <c r="AV353" i="19"/>
  <c r="AW353" i="19"/>
  <c r="AX353" i="19"/>
  <c r="AY353" i="19"/>
  <c r="BA353" i="19"/>
  <c r="BB353" i="19"/>
  <c r="BL353" i="19"/>
  <c r="BM353" i="19"/>
  <c r="BN353" i="19"/>
  <c r="BT353" i="19"/>
  <c r="BU353" i="19"/>
  <c r="AV354" i="19"/>
  <c r="AW354" i="19"/>
  <c r="AX354" i="19"/>
  <c r="AY354" i="19"/>
  <c r="BA354" i="19"/>
  <c r="BB354" i="19"/>
  <c r="BL354" i="19"/>
  <c r="BM354" i="19"/>
  <c r="BN354" i="19"/>
  <c r="BT354" i="19"/>
  <c r="BU354" i="19"/>
  <c r="AV355" i="19"/>
  <c r="AW355" i="19"/>
  <c r="AX355" i="19"/>
  <c r="AY355" i="19"/>
  <c r="BA355" i="19"/>
  <c r="BB355" i="19"/>
  <c r="BL355" i="19"/>
  <c r="BM355" i="19"/>
  <c r="BN355" i="19"/>
  <c r="BT355" i="19"/>
  <c r="BU355" i="19"/>
  <c r="AV356" i="19"/>
  <c r="AW356" i="19"/>
  <c r="AX356" i="19"/>
  <c r="AY356" i="19"/>
  <c r="BA356" i="19"/>
  <c r="BB356" i="19"/>
  <c r="BL356" i="19"/>
  <c r="BM356" i="19"/>
  <c r="BN356" i="19"/>
  <c r="BT356" i="19"/>
  <c r="BU356" i="19"/>
  <c r="AV357" i="19"/>
  <c r="AW357" i="19"/>
  <c r="AX357" i="19"/>
  <c r="AY357" i="19"/>
  <c r="BA357" i="19"/>
  <c r="BB357" i="19"/>
  <c r="BL357" i="19"/>
  <c r="BM357" i="19"/>
  <c r="BN357" i="19"/>
  <c r="BT357" i="19"/>
  <c r="BU357" i="19"/>
  <c r="AV358" i="19"/>
  <c r="AW358" i="19"/>
  <c r="AX358" i="19"/>
  <c r="AY358" i="19"/>
  <c r="BA358" i="19"/>
  <c r="BB358" i="19"/>
  <c r="BL358" i="19"/>
  <c r="BM358" i="19"/>
  <c r="BN358" i="19"/>
  <c r="BT358" i="19"/>
  <c r="BU358" i="19"/>
  <c r="AV359" i="19"/>
  <c r="AW359" i="19"/>
  <c r="AX359" i="19"/>
  <c r="AY359" i="19"/>
  <c r="BA359" i="19"/>
  <c r="BB359" i="19"/>
  <c r="BL359" i="19"/>
  <c r="BM359" i="19"/>
  <c r="BN359" i="19"/>
  <c r="BT359" i="19"/>
  <c r="BU359" i="19"/>
  <c r="AV360" i="19"/>
  <c r="AW360" i="19"/>
  <c r="AX360" i="19"/>
  <c r="AY360" i="19"/>
  <c r="BA360" i="19"/>
  <c r="BB360" i="19"/>
  <c r="BL360" i="19"/>
  <c r="BM360" i="19"/>
  <c r="BN360" i="19"/>
  <c r="BT360" i="19"/>
  <c r="BU360" i="19"/>
  <c r="AV361" i="19"/>
  <c r="AW361" i="19"/>
  <c r="AX361" i="19"/>
  <c r="AY361" i="19"/>
  <c r="BA361" i="19"/>
  <c r="BB361" i="19"/>
  <c r="BL361" i="19"/>
  <c r="BM361" i="19"/>
  <c r="BN361" i="19"/>
  <c r="BT361" i="19"/>
  <c r="BU361" i="19"/>
  <c r="AV362" i="19"/>
  <c r="AW362" i="19"/>
  <c r="AX362" i="19"/>
  <c r="AY362" i="19"/>
  <c r="BA362" i="19"/>
  <c r="BB362" i="19"/>
  <c r="BL362" i="19"/>
  <c r="BM362" i="19"/>
  <c r="BN362" i="19"/>
  <c r="BT362" i="19"/>
  <c r="BU362" i="19"/>
  <c r="AV363" i="19"/>
  <c r="AW363" i="19"/>
  <c r="AX363" i="19"/>
  <c r="AY363" i="19"/>
  <c r="BA363" i="19"/>
  <c r="BB363" i="19"/>
  <c r="BL363" i="19"/>
  <c r="BM363" i="19"/>
  <c r="BN363" i="19"/>
  <c r="BT363" i="19"/>
  <c r="BU363" i="19"/>
  <c r="AV364" i="19"/>
  <c r="AW364" i="19"/>
  <c r="AX364" i="19"/>
  <c r="AY364" i="19"/>
  <c r="BA364" i="19"/>
  <c r="BB364" i="19"/>
  <c r="BL364" i="19"/>
  <c r="BM364" i="19"/>
  <c r="BN364" i="19"/>
  <c r="BT364" i="19"/>
  <c r="BU364" i="19"/>
  <c r="AV365" i="19"/>
  <c r="AW365" i="19"/>
  <c r="AX365" i="19"/>
  <c r="AY365" i="19"/>
  <c r="BA365" i="19"/>
  <c r="BB365" i="19"/>
  <c r="BL365" i="19"/>
  <c r="BM365" i="19"/>
  <c r="BN365" i="19"/>
  <c r="BT365" i="19"/>
  <c r="BU365" i="19"/>
  <c r="AV366" i="19"/>
  <c r="AW366" i="19"/>
  <c r="AX366" i="19"/>
  <c r="AY366" i="19"/>
  <c r="BA366" i="19"/>
  <c r="BB366" i="19"/>
  <c r="BL366" i="19"/>
  <c r="BM366" i="19"/>
  <c r="BN366" i="19"/>
  <c r="BT366" i="19"/>
  <c r="BU366" i="19"/>
  <c r="AV367" i="19"/>
  <c r="AW367" i="19"/>
  <c r="AX367" i="19"/>
  <c r="AY367" i="19"/>
  <c r="BA367" i="19"/>
  <c r="BB367" i="19"/>
  <c r="BL367" i="19"/>
  <c r="BM367" i="19"/>
  <c r="BN367" i="19"/>
  <c r="BT367" i="19"/>
  <c r="BU367" i="19"/>
  <c r="AV368" i="19"/>
  <c r="AW368" i="19"/>
  <c r="AX368" i="19"/>
  <c r="AY368" i="19"/>
  <c r="BA368" i="19"/>
  <c r="BB368" i="19"/>
  <c r="BL368" i="19"/>
  <c r="BM368" i="19"/>
  <c r="BN368" i="19"/>
  <c r="BT368" i="19"/>
  <c r="BU368" i="19"/>
  <c r="AV369" i="19"/>
  <c r="AW369" i="19"/>
  <c r="AX369" i="19"/>
  <c r="AY369" i="19"/>
  <c r="BA369" i="19"/>
  <c r="BB369" i="19"/>
  <c r="BL369" i="19"/>
  <c r="BM369" i="19"/>
  <c r="BN369" i="19"/>
  <c r="BT369" i="19"/>
  <c r="BU369" i="19"/>
  <c r="AV370" i="19"/>
  <c r="AW370" i="19"/>
  <c r="AX370" i="19"/>
  <c r="AY370" i="19"/>
  <c r="BA370" i="19"/>
  <c r="BB370" i="19"/>
  <c r="BL370" i="19"/>
  <c r="BM370" i="19"/>
  <c r="BN370" i="19"/>
  <c r="BT370" i="19"/>
  <c r="BU370" i="19"/>
  <c r="AV371" i="19"/>
  <c r="AW371" i="19"/>
  <c r="AX371" i="19"/>
  <c r="AY371" i="19"/>
  <c r="BA371" i="19"/>
  <c r="BB371" i="19"/>
  <c r="BL371" i="19"/>
  <c r="BM371" i="19"/>
  <c r="BN371" i="19"/>
  <c r="BT371" i="19"/>
  <c r="BU371" i="19"/>
  <c r="AV372" i="19"/>
  <c r="AW372" i="19"/>
  <c r="AX372" i="19"/>
  <c r="AY372" i="19"/>
  <c r="BA372" i="19"/>
  <c r="BB372" i="19"/>
  <c r="BL372" i="19"/>
  <c r="BM372" i="19"/>
  <c r="BN372" i="19"/>
  <c r="BT372" i="19"/>
  <c r="BU372" i="19"/>
  <c r="AV373" i="19"/>
  <c r="AW373" i="19"/>
  <c r="AX373" i="19"/>
  <c r="AY373" i="19"/>
  <c r="BA373" i="19"/>
  <c r="BB373" i="19"/>
  <c r="BL373" i="19"/>
  <c r="BM373" i="19"/>
  <c r="BN373" i="19"/>
  <c r="BT373" i="19"/>
  <c r="BU373" i="19"/>
  <c r="AV374" i="19"/>
  <c r="AW374" i="19"/>
  <c r="AX374" i="19"/>
  <c r="AY374" i="19"/>
  <c r="BA374" i="19"/>
  <c r="BB374" i="19"/>
  <c r="BL374" i="19"/>
  <c r="BM374" i="19"/>
  <c r="BN374" i="19"/>
  <c r="BT374" i="19"/>
  <c r="BU374" i="19"/>
  <c r="AV375" i="19"/>
  <c r="AW375" i="19"/>
  <c r="AX375" i="19"/>
  <c r="AY375" i="19"/>
  <c r="BA375" i="19"/>
  <c r="BB375" i="19"/>
  <c r="BL375" i="19"/>
  <c r="BM375" i="19"/>
  <c r="BN375" i="19"/>
  <c r="BT375" i="19"/>
  <c r="BU375" i="19"/>
  <c r="AV376" i="19"/>
  <c r="AW376" i="19"/>
  <c r="AX376" i="19"/>
  <c r="AY376" i="19"/>
  <c r="BA376" i="19"/>
  <c r="BB376" i="19"/>
  <c r="BL376" i="19"/>
  <c r="BM376" i="19"/>
  <c r="BN376" i="19"/>
  <c r="BT376" i="19"/>
  <c r="BU376" i="19"/>
  <c r="AV377" i="19"/>
  <c r="AW377" i="19"/>
  <c r="AX377" i="19"/>
  <c r="AY377" i="19"/>
  <c r="BA377" i="19"/>
  <c r="BB377" i="19"/>
  <c r="BL377" i="19"/>
  <c r="BM377" i="19"/>
  <c r="BN377" i="19"/>
  <c r="BT377" i="19"/>
  <c r="BU377" i="19"/>
  <c r="AV378" i="19"/>
  <c r="AW378" i="19"/>
  <c r="AX378" i="19"/>
  <c r="AY378" i="19"/>
  <c r="BA378" i="19"/>
  <c r="BB378" i="19"/>
  <c r="BL378" i="19"/>
  <c r="BM378" i="19"/>
  <c r="BN378" i="19"/>
  <c r="BT378" i="19"/>
  <c r="BU378" i="19"/>
  <c r="AV379" i="19"/>
  <c r="AW379" i="19"/>
  <c r="AX379" i="19"/>
  <c r="AY379" i="19"/>
  <c r="BA379" i="19"/>
  <c r="BB379" i="19"/>
  <c r="BL379" i="19"/>
  <c r="BM379" i="19"/>
  <c r="BN379" i="19"/>
  <c r="BT379" i="19"/>
  <c r="BU379" i="19"/>
  <c r="AV380" i="19"/>
  <c r="AW380" i="19"/>
  <c r="AX380" i="19"/>
  <c r="AY380" i="19"/>
  <c r="BA380" i="19"/>
  <c r="BB380" i="19"/>
  <c r="BL380" i="19"/>
  <c r="BM380" i="19"/>
  <c r="BN380" i="19"/>
  <c r="BT380" i="19"/>
  <c r="BU380" i="19"/>
  <c r="AV381" i="19"/>
  <c r="AW381" i="19"/>
  <c r="AX381" i="19"/>
  <c r="AY381" i="19"/>
  <c r="BA381" i="19"/>
  <c r="BB381" i="19"/>
  <c r="BL381" i="19"/>
  <c r="BM381" i="19"/>
  <c r="BN381" i="19"/>
  <c r="BT381" i="19"/>
  <c r="BU381" i="19"/>
  <c r="AV382" i="19"/>
  <c r="AW382" i="19"/>
  <c r="AX382" i="19"/>
  <c r="AY382" i="19"/>
  <c r="BA382" i="19"/>
  <c r="BB382" i="19"/>
  <c r="BL382" i="19"/>
  <c r="BM382" i="19"/>
  <c r="BN382" i="19"/>
  <c r="BT382" i="19"/>
  <c r="BU382" i="19"/>
  <c r="AV383" i="19"/>
  <c r="AW383" i="19"/>
  <c r="AX383" i="19"/>
  <c r="AY383" i="19"/>
  <c r="BA383" i="19"/>
  <c r="BB383" i="19"/>
  <c r="BL383" i="19"/>
  <c r="BM383" i="19"/>
  <c r="BN383" i="19"/>
  <c r="BT383" i="19"/>
  <c r="BU383" i="19"/>
  <c r="AV384" i="19"/>
  <c r="AW384" i="19"/>
  <c r="AX384" i="19"/>
  <c r="AY384" i="19"/>
  <c r="BA384" i="19"/>
  <c r="BB384" i="19"/>
  <c r="BL384" i="19"/>
  <c r="BM384" i="19"/>
  <c r="BN384" i="19"/>
  <c r="BT384" i="19"/>
  <c r="BU384" i="19"/>
  <c r="AV385" i="19"/>
  <c r="AW385" i="19"/>
  <c r="AX385" i="19"/>
  <c r="AY385" i="19"/>
  <c r="BA385" i="19"/>
  <c r="BB385" i="19"/>
  <c r="BL385" i="19"/>
  <c r="BM385" i="19"/>
  <c r="BN385" i="19"/>
  <c r="BT385" i="19"/>
  <c r="BU385" i="19"/>
  <c r="AV386" i="19"/>
  <c r="AW386" i="19"/>
  <c r="AX386" i="19"/>
  <c r="AY386" i="19"/>
  <c r="BA386" i="19"/>
  <c r="BB386" i="19"/>
  <c r="BL386" i="19"/>
  <c r="BM386" i="19"/>
  <c r="BN386" i="19"/>
  <c r="BT386" i="19"/>
  <c r="BU386" i="19"/>
  <c r="AV387" i="19"/>
  <c r="AW387" i="19"/>
  <c r="AX387" i="19"/>
  <c r="AY387" i="19"/>
  <c r="BA387" i="19"/>
  <c r="BB387" i="19"/>
  <c r="BL387" i="19"/>
  <c r="BM387" i="19"/>
  <c r="BN387" i="19"/>
  <c r="BT387" i="19"/>
  <c r="BU387" i="19"/>
  <c r="AV388" i="19"/>
  <c r="AW388" i="19"/>
  <c r="AX388" i="19"/>
  <c r="AY388" i="19"/>
  <c r="BA388" i="19"/>
  <c r="BB388" i="19"/>
  <c r="BL388" i="19"/>
  <c r="BM388" i="19"/>
  <c r="BN388" i="19"/>
  <c r="BT388" i="19"/>
  <c r="BU388" i="19"/>
  <c r="AV389" i="19"/>
  <c r="AW389" i="19"/>
  <c r="AX389" i="19"/>
  <c r="AY389" i="19"/>
  <c r="BA389" i="19"/>
  <c r="BB389" i="19"/>
  <c r="BL389" i="19"/>
  <c r="BM389" i="19"/>
  <c r="BN389" i="19"/>
  <c r="BT389" i="19"/>
  <c r="BU389" i="19"/>
  <c r="AV390" i="19"/>
  <c r="AW390" i="19"/>
  <c r="AX390" i="19"/>
  <c r="AY390" i="19"/>
  <c r="BA390" i="19"/>
  <c r="BB390" i="19"/>
  <c r="BL390" i="19"/>
  <c r="BM390" i="19"/>
  <c r="BN390" i="19"/>
  <c r="BT390" i="19"/>
  <c r="BU390" i="19"/>
  <c r="AV391" i="19"/>
  <c r="AW391" i="19"/>
  <c r="AX391" i="19"/>
  <c r="AY391" i="19"/>
  <c r="BA391" i="19"/>
  <c r="BB391" i="19"/>
  <c r="BL391" i="19"/>
  <c r="BM391" i="19"/>
  <c r="BN391" i="19"/>
  <c r="BT391" i="19"/>
  <c r="BU391" i="19"/>
  <c r="AV392" i="19"/>
  <c r="AW392" i="19"/>
  <c r="AX392" i="19"/>
  <c r="AY392" i="19"/>
  <c r="BA392" i="19"/>
  <c r="BB392" i="19"/>
  <c r="BL392" i="19"/>
  <c r="BM392" i="19"/>
  <c r="BN392" i="19"/>
  <c r="BT392" i="19"/>
  <c r="BU392" i="19"/>
  <c r="AV393" i="19"/>
  <c r="AW393" i="19"/>
  <c r="AX393" i="19"/>
  <c r="AY393" i="19"/>
  <c r="BA393" i="19"/>
  <c r="BB393" i="19"/>
  <c r="BL393" i="19"/>
  <c r="BM393" i="19"/>
  <c r="BN393" i="19"/>
  <c r="BT393" i="19"/>
  <c r="BU393" i="19"/>
  <c r="AV394" i="19"/>
  <c r="AW394" i="19"/>
  <c r="AX394" i="19"/>
  <c r="AY394" i="19"/>
  <c r="BA394" i="19"/>
  <c r="BB394" i="19"/>
  <c r="BL394" i="19"/>
  <c r="BM394" i="19"/>
  <c r="BN394" i="19"/>
  <c r="BT394" i="19"/>
  <c r="BU394" i="19"/>
  <c r="AV395" i="19"/>
  <c r="AW395" i="19"/>
  <c r="AX395" i="19"/>
  <c r="AY395" i="19"/>
  <c r="BA395" i="19"/>
  <c r="BB395" i="19"/>
  <c r="BL395" i="19"/>
  <c r="BM395" i="19"/>
  <c r="BN395" i="19"/>
  <c r="BT395" i="19"/>
  <c r="BU395" i="19"/>
  <c r="AV396" i="19"/>
  <c r="AW396" i="19"/>
  <c r="AX396" i="19"/>
  <c r="AY396" i="19"/>
  <c r="BA396" i="19"/>
  <c r="BB396" i="19"/>
  <c r="BL396" i="19"/>
  <c r="BM396" i="19"/>
  <c r="BN396" i="19"/>
  <c r="BT396" i="19"/>
  <c r="BU396" i="19"/>
  <c r="AV397" i="19"/>
  <c r="AW397" i="19"/>
  <c r="AX397" i="19"/>
  <c r="AY397" i="19"/>
  <c r="BA397" i="19"/>
  <c r="BB397" i="19"/>
  <c r="BL397" i="19"/>
  <c r="BM397" i="19"/>
  <c r="BN397" i="19"/>
  <c r="BT397" i="19"/>
  <c r="BU397" i="19"/>
  <c r="AV398" i="19"/>
  <c r="AW398" i="19"/>
  <c r="AX398" i="19"/>
  <c r="AY398" i="19"/>
  <c r="BA398" i="19"/>
  <c r="BB398" i="19"/>
  <c r="BL398" i="19"/>
  <c r="BM398" i="19"/>
  <c r="BN398" i="19"/>
  <c r="BT398" i="19"/>
  <c r="BU398" i="19"/>
  <c r="AV399" i="19"/>
  <c r="AW399" i="19"/>
  <c r="AX399" i="19"/>
  <c r="AY399" i="19"/>
  <c r="BA399" i="19"/>
  <c r="BB399" i="19"/>
  <c r="BL399" i="19"/>
  <c r="BM399" i="19"/>
  <c r="BN399" i="19"/>
  <c r="BT399" i="19"/>
  <c r="BU399" i="19"/>
  <c r="AV400" i="19"/>
  <c r="AW400" i="19"/>
  <c r="AX400" i="19"/>
  <c r="AY400" i="19"/>
  <c r="BA400" i="19"/>
  <c r="BB400" i="19"/>
  <c r="BL400" i="19"/>
  <c r="BM400" i="19"/>
  <c r="BN400" i="19"/>
  <c r="BT400" i="19"/>
  <c r="BU400" i="19"/>
  <c r="AV401" i="19"/>
  <c r="AW401" i="19"/>
  <c r="AX401" i="19"/>
  <c r="AY401" i="19"/>
  <c r="BA401" i="19"/>
  <c r="BB401" i="19"/>
  <c r="BL401" i="19"/>
  <c r="BM401" i="19"/>
  <c r="BN401" i="19"/>
  <c r="BT401" i="19"/>
  <c r="BU401" i="19"/>
  <c r="AV402" i="19"/>
  <c r="AW402" i="19"/>
  <c r="AX402" i="19"/>
  <c r="AY402" i="19"/>
  <c r="BA402" i="19"/>
  <c r="BB402" i="19"/>
  <c r="BL402" i="19"/>
  <c r="BM402" i="19"/>
  <c r="BN402" i="19"/>
  <c r="BT402" i="19"/>
  <c r="BU402" i="19"/>
  <c r="AV403" i="19"/>
  <c r="AW403" i="19"/>
  <c r="AX403" i="19"/>
  <c r="AY403" i="19"/>
  <c r="BA403" i="19"/>
  <c r="BB403" i="19"/>
  <c r="BL403" i="19"/>
  <c r="BM403" i="19"/>
  <c r="BN403" i="19"/>
  <c r="BT403" i="19"/>
  <c r="BU403" i="19"/>
  <c r="AV404" i="19"/>
  <c r="AW404" i="19"/>
  <c r="AX404" i="19"/>
  <c r="AY404" i="19"/>
  <c r="BA404" i="19"/>
  <c r="BB404" i="19"/>
  <c r="BL404" i="19"/>
  <c r="BM404" i="19"/>
  <c r="BN404" i="19"/>
  <c r="BT404" i="19"/>
  <c r="BU404" i="19"/>
  <c r="AV405" i="19"/>
  <c r="AW405" i="19"/>
  <c r="AX405" i="19"/>
  <c r="AY405" i="19"/>
  <c r="BA405" i="19"/>
  <c r="BB405" i="19"/>
  <c r="BL405" i="19"/>
  <c r="BM405" i="19"/>
  <c r="BN405" i="19"/>
  <c r="BT405" i="19"/>
  <c r="BU405" i="19"/>
  <c r="AV406" i="19"/>
  <c r="AW406" i="19"/>
  <c r="AX406" i="19"/>
  <c r="AY406" i="19"/>
  <c r="BA406" i="19"/>
  <c r="BB406" i="19"/>
  <c r="BL406" i="19"/>
  <c r="BM406" i="19"/>
  <c r="BN406" i="19"/>
  <c r="BT406" i="19"/>
  <c r="BU406" i="19"/>
  <c r="AV407" i="19"/>
  <c r="AW407" i="19"/>
  <c r="AX407" i="19"/>
  <c r="AY407" i="19"/>
  <c r="BA407" i="19"/>
  <c r="BB407" i="19"/>
  <c r="BL407" i="19"/>
  <c r="BM407" i="19"/>
  <c r="BN407" i="19"/>
  <c r="BT407" i="19"/>
  <c r="BU407" i="19"/>
  <c r="AV408" i="19"/>
  <c r="AW408" i="19"/>
  <c r="AX408" i="19"/>
  <c r="AY408" i="19"/>
  <c r="BA408" i="19"/>
  <c r="BB408" i="19"/>
  <c r="BL408" i="19"/>
  <c r="BM408" i="19"/>
  <c r="BN408" i="19"/>
  <c r="BT408" i="19"/>
  <c r="BU408" i="19"/>
  <c r="AV409" i="19"/>
  <c r="AW409" i="19"/>
  <c r="AX409" i="19"/>
  <c r="AY409" i="19"/>
  <c r="BA409" i="19"/>
  <c r="BB409" i="19"/>
  <c r="BL409" i="19"/>
  <c r="BM409" i="19"/>
  <c r="BN409" i="19"/>
  <c r="BT409" i="19"/>
  <c r="BU409" i="19"/>
  <c r="AV410" i="19"/>
  <c r="AW410" i="19"/>
  <c r="AX410" i="19"/>
  <c r="AY410" i="19"/>
  <c r="BA410" i="19"/>
  <c r="BB410" i="19"/>
  <c r="BL410" i="19"/>
  <c r="BM410" i="19"/>
  <c r="BN410" i="19"/>
  <c r="BT410" i="19"/>
  <c r="BU410" i="19"/>
  <c r="AV411" i="19"/>
  <c r="AW411" i="19"/>
  <c r="AX411" i="19"/>
  <c r="AY411" i="19"/>
  <c r="BA411" i="19"/>
  <c r="BB411" i="19"/>
  <c r="BL411" i="19"/>
  <c r="BM411" i="19"/>
  <c r="BN411" i="19"/>
  <c r="BT411" i="19"/>
  <c r="BU411" i="19"/>
  <c r="AV412" i="19"/>
  <c r="AW412" i="19"/>
  <c r="AX412" i="19"/>
  <c r="AY412" i="19"/>
  <c r="BA412" i="19"/>
  <c r="BB412" i="19"/>
  <c r="BL412" i="19"/>
  <c r="BM412" i="19"/>
  <c r="BN412" i="19"/>
  <c r="BT412" i="19"/>
  <c r="BU412" i="19"/>
  <c r="AV413" i="19"/>
  <c r="AW413" i="19"/>
  <c r="AX413" i="19"/>
  <c r="AY413" i="19"/>
  <c r="BA413" i="19"/>
  <c r="BB413" i="19"/>
  <c r="BL413" i="19"/>
  <c r="BM413" i="19"/>
  <c r="BN413" i="19"/>
  <c r="BT413" i="19"/>
  <c r="BU413" i="19"/>
  <c r="AV414" i="19"/>
  <c r="AW414" i="19"/>
  <c r="AX414" i="19"/>
  <c r="AY414" i="19"/>
  <c r="BA414" i="19"/>
  <c r="BB414" i="19"/>
  <c r="BL414" i="19"/>
  <c r="BM414" i="19"/>
  <c r="BN414" i="19"/>
  <c r="BT414" i="19"/>
  <c r="BU414" i="19"/>
  <c r="AV415" i="19"/>
  <c r="AW415" i="19"/>
  <c r="AX415" i="19"/>
  <c r="AY415" i="19"/>
  <c r="BA415" i="19"/>
  <c r="BB415" i="19"/>
  <c r="BL415" i="19"/>
  <c r="BM415" i="19"/>
  <c r="BN415" i="19"/>
  <c r="BT415" i="19"/>
  <c r="BU415" i="19"/>
  <c r="AV416" i="19"/>
  <c r="AW416" i="19"/>
  <c r="AX416" i="19"/>
  <c r="AY416" i="19"/>
  <c r="BA416" i="19"/>
  <c r="BB416" i="19"/>
  <c r="BL416" i="19"/>
  <c r="BM416" i="19"/>
  <c r="BN416" i="19"/>
  <c r="BT416" i="19"/>
  <c r="BU416" i="19"/>
  <c r="AV417" i="19"/>
  <c r="AW417" i="19"/>
  <c r="AX417" i="19"/>
  <c r="AY417" i="19"/>
  <c r="BA417" i="19"/>
  <c r="BB417" i="19"/>
  <c r="BL417" i="19"/>
  <c r="BM417" i="19"/>
  <c r="BN417" i="19"/>
  <c r="BT417" i="19"/>
  <c r="BU417" i="19"/>
  <c r="AV418" i="19"/>
  <c r="AW418" i="19"/>
  <c r="AX418" i="19"/>
  <c r="AY418" i="19"/>
  <c r="BA418" i="19"/>
  <c r="BB418" i="19"/>
  <c r="BL418" i="19"/>
  <c r="BM418" i="19"/>
  <c r="BN418" i="19"/>
  <c r="BT418" i="19"/>
  <c r="BU418" i="19"/>
  <c r="AV419" i="19"/>
  <c r="AW419" i="19"/>
  <c r="AX419" i="19"/>
  <c r="AY419" i="19"/>
  <c r="BA419" i="19"/>
  <c r="BB419" i="19"/>
  <c r="BL419" i="19"/>
  <c r="BM419" i="19"/>
  <c r="BN419" i="19"/>
  <c r="BT419" i="19"/>
  <c r="BU419" i="19"/>
  <c r="AV420" i="19"/>
  <c r="AW420" i="19"/>
  <c r="AX420" i="19"/>
  <c r="AY420" i="19"/>
  <c r="BA420" i="19"/>
  <c r="BB420" i="19"/>
  <c r="BL420" i="19"/>
  <c r="BM420" i="19"/>
  <c r="BN420" i="19"/>
  <c r="BT420" i="19"/>
  <c r="BU420" i="19"/>
  <c r="AV421" i="19"/>
  <c r="AW421" i="19"/>
  <c r="AX421" i="19"/>
  <c r="AY421" i="19"/>
  <c r="BA421" i="19"/>
  <c r="BB421" i="19"/>
  <c r="BL421" i="19"/>
  <c r="BM421" i="19"/>
  <c r="BN421" i="19"/>
  <c r="BT421" i="19"/>
  <c r="BU421" i="19"/>
  <c r="AV422" i="19"/>
  <c r="AW422" i="19"/>
  <c r="AX422" i="19"/>
  <c r="AY422" i="19"/>
  <c r="BA422" i="19"/>
  <c r="BB422" i="19"/>
  <c r="BL422" i="19"/>
  <c r="BM422" i="19"/>
  <c r="BN422" i="19"/>
  <c r="BT422" i="19"/>
  <c r="BU422" i="19"/>
  <c r="AV423" i="19"/>
  <c r="AW423" i="19"/>
  <c r="AX423" i="19"/>
  <c r="AY423" i="19"/>
  <c r="BA423" i="19"/>
  <c r="BB423" i="19"/>
  <c r="BL423" i="19"/>
  <c r="BM423" i="19"/>
  <c r="BN423" i="19"/>
  <c r="BT423" i="19"/>
  <c r="BU423" i="19"/>
  <c r="AV424" i="19"/>
  <c r="AW424" i="19"/>
  <c r="AX424" i="19"/>
  <c r="AY424" i="19"/>
  <c r="BA424" i="19"/>
  <c r="BB424" i="19"/>
  <c r="BL424" i="19"/>
  <c r="BM424" i="19"/>
  <c r="BN424" i="19"/>
  <c r="BT424" i="19"/>
  <c r="BU424" i="19"/>
  <c r="AV425" i="19"/>
  <c r="AW425" i="19"/>
  <c r="AX425" i="19"/>
  <c r="AY425" i="19"/>
  <c r="BA425" i="19"/>
  <c r="BB425" i="19"/>
  <c r="BL425" i="19"/>
  <c r="BM425" i="19"/>
  <c r="BN425" i="19"/>
  <c r="BT425" i="19"/>
  <c r="BU425" i="19"/>
  <c r="AV426" i="19"/>
  <c r="AW426" i="19"/>
  <c r="AX426" i="19"/>
  <c r="AY426" i="19"/>
  <c r="BA426" i="19"/>
  <c r="BB426" i="19"/>
  <c r="BL426" i="19"/>
  <c r="BM426" i="19"/>
  <c r="BN426" i="19"/>
  <c r="BT426" i="19"/>
  <c r="BU426" i="19"/>
  <c r="AV427" i="19"/>
  <c r="AW427" i="19"/>
  <c r="AX427" i="19"/>
  <c r="AY427" i="19"/>
  <c r="BA427" i="19"/>
  <c r="BB427" i="19"/>
  <c r="BL427" i="19"/>
  <c r="BM427" i="19"/>
  <c r="BN427" i="19"/>
  <c r="BT427" i="19"/>
  <c r="BU427" i="19"/>
  <c r="AV428" i="19"/>
  <c r="AW428" i="19"/>
  <c r="AX428" i="19"/>
  <c r="AY428" i="19"/>
  <c r="BA428" i="19"/>
  <c r="BB428" i="19"/>
  <c r="BL428" i="19"/>
  <c r="BM428" i="19"/>
  <c r="BN428" i="19"/>
  <c r="BT428" i="19"/>
  <c r="BU428" i="19"/>
  <c r="AV429" i="19"/>
  <c r="AW429" i="19"/>
  <c r="AX429" i="19"/>
  <c r="AY429" i="19"/>
  <c r="BA429" i="19"/>
  <c r="BB429" i="19"/>
  <c r="BL429" i="19"/>
  <c r="BM429" i="19"/>
  <c r="BN429" i="19"/>
  <c r="BT429" i="19"/>
  <c r="BU429" i="19"/>
  <c r="AV430" i="19"/>
  <c r="AW430" i="19"/>
  <c r="AX430" i="19"/>
  <c r="AY430" i="19"/>
  <c r="BA430" i="19"/>
  <c r="BB430" i="19"/>
  <c r="BL430" i="19"/>
  <c r="BM430" i="19"/>
  <c r="BN430" i="19"/>
  <c r="BT430" i="19"/>
  <c r="BU430" i="19"/>
  <c r="AV431" i="19"/>
  <c r="AW431" i="19"/>
  <c r="AX431" i="19"/>
  <c r="AY431" i="19"/>
  <c r="BA431" i="19"/>
  <c r="BB431" i="19"/>
  <c r="BL431" i="19"/>
  <c r="BM431" i="19"/>
  <c r="BN431" i="19"/>
  <c r="BT431" i="19"/>
  <c r="BU431" i="19"/>
  <c r="AV432" i="19"/>
  <c r="AW432" i="19"/>
  <c r="AX432" i="19"/>
  <c r="AY432" i="19"/>
  <c r="BA432" i="19"/>
  <c r="BB432" i="19"/>
  <c r="BL432" i="19"/>
  <c r="BM432" i="19"/>
  <c r="BN432" i="19"/>
  <c r="BT432" i="19"/>
  <c r="BU432" i="19"/>
  <c r="AV433" i="19"/>
  <c r="AW433" i="19"/>
  <c r="AX433" i="19"/>
  <c r="AY433" i="19"/>
  <c r="BA433" i="19"/>
  <c r="BB433" i="19"/>
  <c r="BL433" i="19"/>
  <c r="BM433" i="19"/>
  <c r="BN433" i="19"/>
  <c r="BT433" i="19"/>
  <c r="BU433" i="19"/>
  <c r="AV434" i="19"/>
  <c r="AW434" i="19"/>
  <c r="AX434" i="19"/>
  <c r="AY434" i="19"/>
  <c r="BA434" i="19"/>
  <c r="BB434" i="19"/>
  <c r="BL434" i="19"/>
  <c r="BM434" i="19"/>
  <c r="BN434" i="19"/>
  <c r="BT434" i="19"/>
  <c r="BU434" i="19"/>
  <c r="AV435" i="19"/>
  <c r="AW435" i="19"/>
  <c r="AX435" i="19"/>
  <c r="AY435" i="19"/>
  <c r="BA435" i="19"/>
  <c r="BB435" i="19"/>
  <c r="BL435" i="19"/>
  <c r="BM435" i="19"/>
  <c r="BN435" i="19"/>
  <c r="BT435" i="19"/>
  <c r="BU435" i="19"/>
  <c r="AV436" i="19"/>
  <c r="AW436" i="19"/>
  <c r="AX436" i="19"/>
  <c r="AY436" i="19"/>
  <c r="BA436" i="19"/>
  <c r="BB436" i="19"/>
  <c r="BL436" i="19"/>
  <c r="BM436" i="19"/>
  <c r="BN436" i="19"/>
  <c r="BT436" i="19"/>
  <c r="BU436" i="19"/>
  <c r="AV437" i="19"/>
  <c r="AW437" i="19"/>
  <c r="AX437" i="19"/>
  <c r="AY437" i="19"/>
  <c r="BA437" i="19"/>
  <c r="BB437" i="19"/>
  <c r="BL437" i="19"/>
  <c r="BM437" i="19"/>
  <c r="BN437" i="19"/>
  <c r="BT437" i="19"/>
  <c r="BU437" i="19"/>
  <c r="AV438" i="19"/>
  <c r="AW438" i="19"/>
  <c r="AX438" i="19"/>
  <c r="AY438" i="19"/>
  <c r="BA438" i="19"/>
  <c r="BB438" i="19"/>
  <c r="BL438" i="19"/>
  <c r="BM438" i="19"/>
  <c r="BN438" i="19"/>
  <c r="BT438" i="19"/>
  <c r="BU438" i="19"/>
  <c r="AV439" i="19"/>
  <c r="AW439" i="19"/>
  <c r="AX439" i="19"/>
  <c r="AY439" i="19"/>
  <c r="BA439" i="19"/>
  <c r="BB439" i="19"/>
  <c r="BL439" i="19"/>
  <c r="BM439" i="19"/>
  <c r="BN439" i="19"/>
  <c r="BT439" i="19"/>
  <c r="BU439" i="19"/>
  <c r="AV440" i="19"/>
  <c r="AW440" i="19"/>
  <c r="AX440" i="19"/>
  <c r="AY440" i="19"/>
  <c r="BA440" i="19"/>
  <c r="BB440" i="19"/>
  <c r="BL440" i="19"/>
  <c r="BM440" i="19"/>
  <c r="BN440" i="19"/>
  <c r="BT440" i="19"/>
  <c r="BU440" i="19"/>
  <c r="AV441" i="19"/>
  <c r="AW441" i="19"/>
  <c r="AX441" i="19"/>
  <c r="AY441" i="19"/>
  <c r="BA441" i="19"/>
  <c r="BB441" i="19"/>
  <c r="BL441" i="19"/>
  <c r="BM441" i="19"/>
  <c r="BN441" i="19"/>
  <c r="BT441" i="19"/>
  <c r="BU441" i="19"/>
  <c r="AV442" i="19"/>
  <c r="AW442" i="19"/>
  <c r="AX442" i="19"/>
  <c r="AY442" i="19"/>
  <c r="BA442" i="19"/>
  <c r="BB442" i="19"/>
  <c r="BL442" i="19"/>
  <c r="BM442" i="19"/>
  <c r="BN442" i="19"/>
  <c r="BT442" i="19"/>
  <c r="BU442" i="19"/>
  <c r="AV443" i="19"/>
  <c r="AW443" i="19"/>
  <c r="AX443" i="19"/>
  <c r="AY443" i="19"/>
  <c r="BA443" i="19"/>
  <c r="BB443" i="19"/>
  <c r="BL443" i="19"/>
  <c r="BM443" i="19"/>
  <c r="BN443" i="19"/>
  <c r="BT443" i="19"/>
  <c r="BU443" i="19"/>
  <c r="AV444" i="19"/>
  <c r="AW444" i="19"/>
  <c r="AX444" i="19"/>
  <c r="AY444" i="19"/>
  <c r="BA444" i="19"/>
  <c r="BB444" i="19"/>
  <c r="BL444" i="19"/>
  <c r="BM444" i="19"/>
  <c r="BN444" i="19"/>
  <c r="BT444" i="19"/>
  <c r="BU444" i="19"/>
  <c r="AV445" i="19"/>
  <c r="AW445" i="19"/>
  <c r="AX445" i="19"/>
  <c r="AY445" i="19"/>
  <c r="BA445" i="19"/>
  <c r="BB445" i="19"/>
  <c r="BL445" i="19"/>
  <c r="BM445" i="19"/>
  <c r="BN445" i="19"/>
  <c r="BT445" i="19"/>
  <c r="BU445" i="19"/>
  <c r="AV446" i="19"/>
  <c r="AW446" i="19"/>
  <c r="AX446" i="19"/>
  <c r="AY446" i="19"/>
  <c r="BA446" i="19"/>
  <c r="BB446" i="19"/>
  <c r="BL446" i="19"/>
  <c r="BM446" i="19"/>
  <c r="BN446" i="19"/>
  <c r="BT446" i="19"/>
  <c r="BU446" i="19"/>
  <c r="AV447" i="19"/>
  <c r="AW447" i="19"/>
  <c r="AX447" i="19"/>
  <c r="AY447" i="19"/>
  <c r="BA447" i="19"/>
  <c r="BB447" i="19"/>
  <c r="BL447" i="19"/>
  <c r="BM447" i="19"/>
  <c r="BN447" i="19"/>
  <c r="BT447" i="19"/>
  <c r="BU447" i="19"/>
  <c r="AV448" i="19"/>
  <c r="AW448" i="19"/>
  <c r="AX448" i="19"/>
  <c r="AY448" i="19"/>
  <c r="BA448" i="19"/>
  <c r="BB448" i="19"/>
  <c r="BL448" i="19"/>
  <c r="BM448" i="19"/>
  <c r="BN448" i="19"/>
  <c r="BT448" i="19"/>
  <c r="BU448" i="19"/>
  <c r="AV449" i="19"/>
  <c r="AW449" i="19"/>
  <c r="AX449" i="19"/>
  <c r="AY449" i="19"/>
  <c r="BA449" i="19"/>
  <c r="BB449" i="19"/>
  <c r="BL449" i="19"/>
  <c r="BM449" i="19"/>
  <c r="BN449" i="19"/>
  <c r="BT449" i="19"/>
  <c r="BU449" i="19"/>
  <c r="AV450" i="19"/>
  <c r="AW450" i="19"/>
  <c r="AX450" i="19"/>
  <c r="AY450" i="19"/>
  <c r="BA450" i="19"/>
  <c r="BB450" i="19"/>
  <c r="BL450" i="19"/>
  <c r="BM450" i="19"/>
  <c r="BN450" i="19"/>
  <c r="BT450" i="19"/>
  <c r="BU450" i="19"/>
  <c r="AV451" i="19"/>
  <c r="AW451" i="19"/>
  <c r="AX451" i="19"/>
  <c r="AY451" i="19"/>
  <c r="BA451" i="19"/>
  <c r="BB451" i="19"/>
  <c r="BL451" i="19"/>
  <c r="BM451" i="19"/>
  <c r="BN451" i="19"/>
  <c r="BT451" i="19"/>
  <c r="BU451" i="19"/>
  <c r="AV452" i="19"/>
  <c r="AW452" i="19"/>
  <c r="AX452" i="19"/>
  <c r="AY452" i="19"/>
  <c r="BA452" i="19"/>
  <c r="BB452" i="19"/>
  <c r="BL452" i="19"/>
  <c r="BM452" i="19"/>
  <c r="BN452" i="19"/>
  <c r="BT452" i="19"/>
  <c r="BU452" i="19"/>
  <c r="AV453" i="19"/>
  <c r="AW453" i="19"/>
  <c r="AX453" i="19"/>
  <c r="AY453" i="19"/>
  <c r="BA453" i="19"/>
  <c r="BB453" i="19"/>
  <c r="BL453" i="19"/>
  <c r="BM453" i="19"/>
  <c r="BN453" i="19"/>
  <c r="BT453" i="19"/>
  <c r="BU453" i="19"/>
  <c r="AV454" i="19"/>
  <c r="AW454" i="19"/>
  <c r="AX454" i="19"/>
  <c r="AY454" i="19"/>
  <c r="BA454" i="19"/>
  <c r="BB454" i="19"/>
  <c r="BL454" i="19"/>
  <c r="BM454" i="19"/>
  <c r="BN454" i="19"/>
  <c r="BT454" i="19"/>
  <c r="BU454" i="19"/>
  <c r="AV455" i="19"/>
  <c r="AW455" i="19"/>
  <c r="AX455" i="19"/>
  <c r="AY455" i="19"/>
  <c r="BA455" i="19"/>
  <c r="BB455" i="19"/>
  <c r="BL455" i="19"/>
  <c r="BM455" i="19"/>
  <c r="BN455" i="19"/>
  <c r="BT455" i="19"/>
  <c r="BU455" i="19"/>
  <c r="AV456" i="19"/>
  <c r="AW456" i="19"/>
  <c r="AX456" i="19"/>
  <c r="AY456" i="19"/>
  <c r="BA456" i="19"/>
  <c r="BB456" i="19"/>
  <c r="BL456" i="19"/>
  <c r="BM456" i="19"/>
  <c r="BN456" i="19"/>
  <c r="BT456" i="19"/>
  <c r="BU456" i="19"/>
  <c r="AV457" i="19"/>
  <c r="AW457" i="19"/>
  <c r="AX457" i="19"/>
  <c r="AY457" i="19"/>
  <c r="BA457" i="19"/>
  <c r="BB457" i="19"/>
  <c r="BL457" i="19"/>
  <c r="BM457" i="19"/>
  <c r="BN457" i="19"/>
  <c r="BT457" i="19"/>
  <c r="BU457" i="19"/>
  <c r="AV458" i="19"/>
  <c r="AW458" i="19"/>
  <c r="AX458" i="19"/>
  <c r="AY458" i="19"/>
  <c r="BA458" i="19"/>
  <c r="BB458" i="19"/>
  <c r="BL458" i="19"/>
  <c r="BM458" i="19"/>
  <c r="BN458" i="19"/>
  <c r="BT458" i="19"/>
  <c r="BU458" i="19"/>
  <c r="AV459" i="19"/>
  <c r="AW459" i="19"/>
  <c r="AX459" i="19"/>
  <c r="AY459" i="19"/>
  <c r="BA459" i="19"/>
  <c r="BB459" i="19"/>
  <c r="BL459" i="19"/>
  <c r="BM459" i="19"/>
  <c r="BN459" i="19"/>
  <c r="BT459" i="19"/>
  <c r="BU459" i="19"/>
  <c r="AV460" i="19"/>
  <c r="AW460" i="19"/>
  <c r="AX460" i="19"/>
  <c r="AY460" i="19"/>
  <c r="BA460" i="19"/>
  <c r="BB460" i="19"/>
  <c r="BL460" i="19"/>
  <c r="BM460" i="19"/>
  <c r="BN460" i="19"/>
  <c r="BT460" i="19"/>
  <c r="BU460" i="19"/>
  <c r="AV461" i="19"/>
  <c r="AW461" i="19"/>
  <c r="AX461" i="19"/>
  <c r="AY461" i="19"/>
  <c r="BA461" i="19"/>
  <c r="BB461" i="19"/>
  <c r="BL461" i="19"/>
  <c r="BM461" i="19"/>
  <c r="BN461" i="19"/>
  <c r="BT461" i="19"/>
  <c r="BU461" i="19"/>
  <c r="AV462" i="19"/>
  <c r="AW462" i="19"/>
  <c r="AX462" i="19"/>
  <c r="AY462" i="19"/>
  <c r="BA462" i="19"/>
  <c r="BB462" i="19"/>
  <c r="BL462" i="19"/>
  <c r="BM462" i="19"/>
  <c r="BN462" i="19"/>
  <c r="BT462" i="19"/>
  <c r="BU462" i="19"/>
  <c r="AV463" i="19"/>
  <c r="AW463" i="19"/>
  <c r="AX463" i="19"/>
  <c r="AY463" i="19"/>
  <c r="BA463" i="19"/>
  <c r="BB463" i="19"/>
  <c r="BL463" i="19"/>
  <c r="BM463" i="19"/>
  <c r="BN463" i="19"/>
  <c r="BT463" i="19"/>
  <c r="BU463" i="19"/>
  <c r="AV464" i="19"/>
  <c r="AW464" i="19"/>
  <c r="AX464" i="19"/>
  <c r="AY464" i="19"/>
  <c r="BA464" i="19"/>
  <c r="BB464" i="19"/>
  <c r="BL464" i="19"/>
  <c r="BM464" i="19"/>
  <c r="BN464" i="19"/>
  <c r="BT464" i="19"/>
  <c r="BU464" i="19"/>
  <c r="AV465" i="19"/>
  <c r="AW465" i="19"/>
  <c r="AX465" i="19"/>
  <c r="AY465" i="19"/>
  <c r="BA465" i="19"/>
  <c r="BB465" i="19"/>
  <c r="BL465" i="19"/>
  <c r="BM465" i="19"/>
  <c r="BN465" i="19"/>
  <c r="BT465" i="19"/>
  <c r="BU465" i="19"/>
  <c r="AV466" i="19"/>
  <c r="AW466" i="19"/>
  <c r="AX466" i="19"/>
  <c r="AY466" i="19"/>
  <c r="BA466" i="19"/>
  <c r="BB466" i="19"/>
  <c r="BL466" i="19"/>
  <c r="BM466" i="19"/>
  <c r="BN466" i="19"/>
  <c r="BT466" i="19"/>
  <c r="BU466" i="19"/>
  <c r="AV467" i="19"/>
  <c r="AW467" i="19"/>
  <c r="AX467" i="19"/>
  <c r="AY467" i="19"/>
  <c r="BA467" i="19"/>
  <c r="BB467" i="19"/>
  <c r="BL467" i="19"/>
  <c r="BM467" i="19"/>
  <c r="BN467" i="19"/>
  <c r="BT467" i="19"/>
  <c r="BU467" i="19"/>
  <c r="AV468" i="19"/>
  <c r="AW468" i="19"/>
  <c r="AX468" i="19"/>
  <c r="AY468" i="19"/>
  <c r="BA468" i="19"/>
  <c r="BB468" i="19"/>
  <c r="BL468" i="19"/>
  <c r="BM468" i="19"/>
  <c r="BN468" i="19"/>
  <c r="BT468" i="19"/>
  <c r="BU468" i="19"/>
  <c r="AV469" i="19"/>
  <c r="AW469" i="19"/>
  <c r="AX469" i="19"/>
  <c r="AY469" i="19"/>
  <c r="BA469" i="19"/>
  <c r="BB469" i="19"/>
  <c r="BL469" i="19"/>
  <c r="BM469" i="19"/>
  <c r="BN469" i="19"/>
  <c r="BT469" i="19"/>
  <c r="BU469" i="19"/>
  <c r="AV470" i="19"/>
  <c r="AW470" i="19"/>
  <c r="AX470" i="19"/>
  <c r="AY470" i="19"/>
  <c r="BA470" i="19"/>
  <c r="BB470" i="19"/>
  <c r="BL470" i="19"/>
  <c r="BM470" i="19"/>
  <c r="BN470" i="19"/>
  <c r="BT470" i="19"/>
  <c r="BU470" i="19"/>
  <c r="AV471" i="19"/>
  <c r="AW471" i="19"/>
  <c r="AX471" i="19"/>
  <c r="AY471" i="19"/>
  <c r="BA471" i="19"/>
  <c r="BB471" i="19"/>
  <c r="BL471" i="19"/>
  <c r="BM471" i="19"/>
  <c r="BN471" i="19"/>
  <c r="BT471" i="19"/>
  <c r="BU471" i="19"/>
  <c r="AV472" i="19"/>
  <c r="AW472" i="19"/>
  <c r="AX472" i="19"/>
  <c r="AY472" i="19"/>
  <c r="BA472" i="19"/>
  <c r="BB472" i="19"/>
  <c r="BL472" i="19"/>
  <c r="BM472" i="19"/>
  <c r="BN472" i="19"/>
  <c r="BT472" i="19"/>
  <c r="BU472" i="19"/>
  <c r="AV473" i="19"/>
  <c r="AW473" i="19"/>
  <c r="AX473" i="19"/>
  <c r="AY473" i="19"/>
  <c r="BA473" i="19"/>
  <c r="BB473" i="19"/>
  <c r="BL473" i="19"/>
  <c r="BM473" i="19"/>
  <c r="BN473" i="19"/>
  <c r="BT473" i="19"/>
  <c r="BU473" i="19"/>
  <c r="AV474" i="19"/>
  <c r="AW474" i="19"/>
  <c r="AX474" i="19"/>
  <c r="AY474" i="19"/>
  <c r="BA474" i="19"/>
  <c r="BB474" i="19"/>
  <c r="BL474" i="19"/>
  <c r="BM474" i="19"/>
  <c r="BN474" i="19"/>
  <c r="BT474" i="19"/>
  <c r="BU474" i="19"/>
  <c r="D74" i="38" l="1"/>
  <c r="D75" i="38"/>
  <c r="N7" i="39" l="1"/>
  <c r="N6" i="39"/>
  <c r="N5" i="39"/>
  <c r="BQ78" i="19"/>
  <c r="BQ77" i="19"/>
  <c r="BP76" i="19"/>
  <c r="BZ76" i="19"/>
  <c r="BZ77" i="19"/>
  <c r="BZ78" i="19"/>
  <c r="CH83" i="19" l="1"/>
  <c r="CH84" i="19"/>
  <c r="Q472" i="38"/>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BN81" i="19" l="1"/>
  <c r="Q79" i="38"/>
  <c r="BN80" i="19"/>
  <c r="Q78" i="38"/>
  <c r="AQ78" i="25"/>
  <c r="CF80" i="19" s="1"/>
  <c r="AQ79" i="25"/>
  <c r="AQ80" i="25"/>
  <c r="AQ81" i="25"/>
  <c r="AQ82" i="25"/>
  <c r="AQ83" i="25"/>
  <c r="AQ84" i="25"/>
  <c r="AQ85" i="25"/>
  <c r="AQ86" i="25"/>
  <c r="CF88" i="19" s="1"/>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CF76" i="19" s="1"/>
  <c r="AQ75" i="25"/>
  <c r="CF77" i="19" s="1"/>
  <c r="AQ76" i="25"/>
  <c r="CF78" i="19" s="1"/>
  <c r="BU79" i="19"/>
  <c r="AV79" i="19" l="1"/>
  <c r="AW79" i="19"/>
  <c r="AX79" i="19"/>
  <c r="AY79" i="19"/>
  <c r="BA79" i="19"/>
  <c r="BB79" i="19"/>
  <c r="BT79" i="19"/>
  <c r="BU78" i="19"/>
  <c r="BT78" i="19"/>
  <c r="BB78" i="19"/>
  <c r="BA78" i="19"/>
  <c r="AY78" i="19"/>
  <c r="AX78" i="19"/>
  <c r="AW78" i="19"/>
  <c r="AV78" i="19"/>
  <c r="BU77" i="19"/>
  <c r="BT77" i="19"/>
  <c r="BB77" i="19"/>
  <c r="BA77" i="19"/>
  <c r="AY77" i="19"/>
  <c r="AX77" i="19"/>
  <c r="AW77" i="19"/>
  <c r="AV77" i="19"/>
  <c r="BU76" i="19"/>
  <c r="BL76" i="19"/>
  <c r="BB76" i="19"/>
  <c r="BA76" i="19"/>
  <c r="AZ76" i="19"/>
  <c r="AY76" i="19"/>
  <c r="AX76" i="19"/>
  <c r="AW76" i="19"/>
  <c r="AV76" i="19"/>
  <c r="AU76" i="19"/>
  <c r="S73" i="38"/>
  <c r="BN78" i="19"/>
  <c r="BN77" i="19"/>
  <c r="CI76" i="19"/>
  <c r="BN79" i="19" l="1"/>
  <c r="Q77" i="38"/>
  <c r="BL78" i="19"/>
  <c r="BM78" i="19"/>
  <c r="BL77" i="19"/>
  <c r="BM77" i="19"/>
  <c r="BT76" i="19"/>
  <c r="BM76" i="19" l="1"/>
  <c r="BN76" i="19"/>
  <c r="AJ75" i="25"/>
  <c r="CD77" i="19" s="1"/>
  <c r="AJ76" i="25"/>
  <c r="CD78" i="19" s="1"/>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J30" i="39" l="1"/>
  <c r="I80" i="25" l="1"/>
  <c r="E75" i="38" l="1"/>
  <c r="F75" i="38"/>
  <c r="G75" i="38"/>
  <c r="H75" i="38"/>
  <c r="I75" i="38"/>
  <c r="J75" i="38"/>
  <c r="K75" i="38"/>
  <c r="L75" i="38"/>
  <c r="D76" i="38"/>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E85" i="38"/>
  <c r="F85" i="38"/>
  <c r="G85" i="38"/>
  <c r="H85" i="38"/>
  <c r="I85" i="38"/>
  <c r="J85" i="38"/>
  <c r="K85" i="38"/>
  <c r="L85" i="38"/>
  <c r="D86" i="38"/>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E89" i="38"/>
  <c r="F89" i="38"/>
  <c r="G89" i="38"/>
  <c r="H89" i="38"/>
  <c r="I89" i="38"/>
  <c r="J89" i="38"/>
  <c r="K89" i="38"/>
  <c r="L89" i="38"/>
  <c r="D90" i="38"/>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E93" i="38"/>
  <c r="F93" i="38"/>
  <c r="G93" i="38"/>
  <c r="H93" i="38"/>
  <c r="I93" i="38"/>
  <c r="J93" i="38"/>
  <c r="K93" i="38"/>
  <c r="L93" i="38"/>
  <c r="D94" i="38"/>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E97" i="38"/>
  <c r="F97" i="38"/>
  <c r="G97" i="38"/>
  <c r="H97" i="38"/>
  <c r="I97" i="38"/>
  <c r="J97" i="38"/>
  <c r="K97" i="38"/>
  <c r="L97" i="38"/>
  <c r="D98" i="38"/>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E101" i="38"/>
  <c r="F101" i="38"/>
  <c r="G101" i="38"/>
  <c r="H101" i="38"/>
  <c r="I101" i="38"/>
  <c r="J101" i="38"/>
  <c r="K101" i="38"/>
  <c r="L101" i="38"/>
  <c r="D102" i="38"/>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E105" i="38"/>
  <c r="F105" i="38"/>
  <c r="G105" i="38"/>
  <c r="H105" i="38"/>
  <c r="I105" i="38"/>
  <c r="J105" i="38"/>
  <c r="K105" i="38"/>
  <c r="L105" i="38"/>
  <c r="D106" i="38"/>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E193" i="38"/>
  <c r="F193" i="38"/>
  <c r="G193" i="38"/>
  <c r="H193" i="38"/>
  <c r="I193" i="38"/>
  <c r="J193" i="38"/>
  <c r="K193" i="38"/>
  <c r="L193" i="38"/>
  <c r="D194" i="38"/>
  <c r="E194" i="38"/>
  <c r="F194" i="38"/>
  <c r="G194" i="38"/>
  <c r="H194" i="38"/>
  <c r="I194" i="38"/>
  <c r="J194" i="38"/>
  <c r="K194" i="38"/>
  <c r="L194" i="38"/>
  <c r="D195" i="38"/>
  <c r="E195" i="38"/>
  <c r="F195" i="38"/>
  <c r="G195" i="38"/>
  <c r="H195" i="38"/>
  <c r="I195" i="38"/>
  <c r="J195" i="38"/>
  <c r="K195" i="38"/>
  <c r="L195" i="38"/>
  <c r="D196" i="38"/>
  <c r="E196" i="38"/>
  <c r="F196" i="38"/>
  <c r="G196" i="38"/>
  <c r="H196" i="38"/>
  <c r="I196" i="38"/>
  <c r="J196" i="38"/>
  <c r="K196" i="38"/>
  <c r="L196" i="38"/>
  <c r="D197" i="38"/>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E209" i="38"/>
  <c r="F209" i="38"/>
  <c r="G209" i="38"/>
  <c r="H209" i="38"/>
  <c r="I209" i="38"/>
  <c r="J209" i="38"/>
  <c r="K209" i="38"/>
  <c r="L209" i="38"/>
  <c r="D210" i="38"/>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E217" i="38"/>
  <c r="F217" i="38"/>
  <c r="G217" i="38"/>
  <c r="H217" i="38"/>
  <c r="I217" i="38"/>
  <c r="J217" i="38"/>
  <c r="K217" i="38"/>
  <c r="L217" i="38"/>
  <c r="D218" i="38"/>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E261" i="38"/>
  <c r="F261" i="38"/>
  <c r="G261" i="38"/>
  <c r="H261" i="38"/>
  <c r="I261" i="38"/>
  <c r="J261" i="38"/>
  <c r="K261" i="38"/>
  <c r="L261" i="38"/>
  <c r="D262" i="38"/>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E265" i="38"/>
  <c r="F265" i="38"/>
  <c r="G265" i="38"/>
  <c r="H265" i="38"/>
  <c r="I265" i="38"/>
  <c r="J265" i="38"/>
  <c r="K265" i="38"/>
  <c r="L265" i="38"/>
  <c r="D266" i="38"/>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E269" i="38"/>
  <c r="F269" i="38"/>
  <c r="G269" i="38"/>
  <c r="H269" i="38"/>
  <c r="I269" i="38"/>
  <c r="J269" i="38"/>
  <c r="K269" i="38"/>
  <c r="L269" i="38"/>
  <c r="D270" i="38"/>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E273" i="38"/>
  <c r="F273" i="38"/>
  <c r="G273" i="38"/>
  <c r="H273" i="38"/>
  <c r="I273" i="38"/>
  <c r="J273" i="38"/>
  <c r="K273" i="38"/>
  <c r="L273" i="38"/>
  <c r="D274" i="38"/>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E277" i="38"/>
  <c r="F277" i="38"/>
  <c r="G277" i="38"/>
  <c r="H277" i="38"/>
  <c r="I277" i="38"/>
  <c r="J277" i="38"/>
  <c r="K277" i="38"/>
  <c r="L277" i="38"/>
  <c r="D278" i="38"/>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E281" i="38"/>
  <c r="F281" i="38"/>
  <c r="G281" i="38"/>
  <c r="H281" i="38"/>
  <c r="I281" i="38"/>
  <c r="J281" i="38"/>
  <c r="K281" i="38"/>
  <c r="L281" i="38"/>
  <c r="D282" i="38"/>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E285" i="38"/>
  <c r="F285" i="38"/>
  <c r="G285" i="38"/>
  <c r="H285" i="38"/>
  <c r="I285" i="38"/>
  <c r="J285" i="38"/>
  <c r="K285" i="38"/>
  <c r="L285" i="38"/>
  <c r="D286" i="38"/>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E289" i="38"/>
  <c r="F289" i="38"/>
  <c r="G289" i="38"/>
  <c r="H289" i="38"/>
  <c r="I289" i="38"/>
  <c r="J289" i="38"/>
  <c r="K289" i="38"/>
  <c r="L289" i="38"/>
  <c r="D290" i="38"/>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E293" i="38"/>
  <c r="F293" i="38"/>
  <c r="G293" i="38"/>
  <c r="H293" i="38"/>
  <c r="I293" i="38"/>
  <c r="J293" i="38"/>
  <c r="K293" i="38"/>
  <c r="L293" i="38"/>
  <c r="D294" i="38"/>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E297" i="38"/>
  <c r="F297" i="38"/>
  <c r="G297" i="38"/>
  <c r="H297" i="38"/>
  <c r="I297" i="38"/>
  <c r="J297" i="38"/>
  <c r="K297" i="38"/>
  <c r="L297" i="38"/>
  <c r="D298" i="38"/>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E301" i="38"/>
  <c r="F301" i="38"/>
  <c r="G301" i="38"/>
  <c r="H301" i="38"/>
  <c r="I301" i="38"/>
  <c r="J301" i="38"/>
  <c r="K301" i="38"/>
  <c r="L301" i="38"/>
  <c r="D302" i="38"/>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E305" i="38"/>
  <c r="F305" i="38"/>
  <c r="G305" i="38"/>
  <c r="H305" i="38"/>
  <c r="I305" i="38"/>
  <c r="J305" i="38"/>
  <c r="K305" i="38"/>
  <c r="L305" i="38"/>
  <c r="D306" i="38"/>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E309" i="38"/>
  <c r="F309" i="38"/>
  <c r="G309" i="38"/>
  <c r="H309" i="38"/>
  <c r="I309" i="38"/>
  <c r="J309" i="38"/>
  <c r="K309" i="38"/>
  <c r="L309" i="38"/>
  <c r="D310" i="38"/>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E313" i="38"/>
  <c r="F313" i="38"/>
  <c r="G313" i="38"/>
  <c r="H313" i="38"/>
  <c r="I313" i="38"/>
  <c r="J313" i="38"/>
  <c r="K313" i="38"/>
  <c r="L313" i="38"/>
  <c r="D314" i="38"/>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E317" i="38"/>
  <c r="F317" i="38"/>
  <c r="G317" i="38"/>
  <c r="H317" i="38"/>
  <c r="I317" i="38"/>
  <c r="J317" i="38"/>
  <c r="K317" i="38"/>
  <c r="L317" i="38"/>
  <c r="D318" i="38"/>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E321" i="38"/>
  <c r="F321" i="38"/>
  <c r="G321" i="38"/>
  <c r="H321" i="38"/>
  <c r="I321" i="38"/>
  <c r="J321" i="38"/>
  <c r="K321" i="38"/>
  <c r="L321" i="38"/>
  <c r="D322" i="38"/>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E325" i="38"/>
  <c r="F325" i="38"/>
  <c r="G325" i="38"/>
  <c r="H325" i="38"/>
  <c r="I325" i="38"/>
  <c r="J325" i="38"/>
  <c r="K325" i="38"/>
  <c r="L325" i="38"/>
  <c r="D326" i="38"/>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E329" i="38"/>
  <c r="F329" i="38"/>
  <c r="G329" i="38"/>
  <c r="H329" i="38"/>
  <c r="I329" i="38"/>
  <c r="J329" i="38"/>
  <c r="K329" i="38"/>
  <c r="L329" i="38"/>
  <c r="D330" i="38"/>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E333" i="38"/>
  <c r="F333" i="38"/>
  <c r="G333" i="38"/>
  <c r="H333" i="38"/>
  <c r="I333" i="38"/>
  <c r="J333" i="38"/>
  <c r="K333" i="38"/>
  <c r="L333" i="38"/>
  <c r="D334" i="38"/>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E337" i="38"/>
  <c r="F337" i="38"/>
  <c r="G337" i="38"/>
  <c r="H337" i="38"/>
  <c r="I337" i="38"/>
  <c r="J337" i="38"/>
  <c r="K337" i="38"/>
  <c r="L337" i="38"/>
  <c r="D338" i="38"/>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E341" i="38"/>
  <c r="F341" i="38"/>
  <c r="G341" i="38"/>
  <c r="H341" i="38"/>
  <c r="I341" i="38"/>
  <c r="J341" i="38"/>
  <c r="K341" i="38"/>
  <c r="L341" i="38"/>
  <c r="D342" i="38"/>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E345" i="38"/>
  <c r="F345" i="38"/>
  <c r="G345" i="38"/>
  <c r="H345" i="38"/>
  <c r="I345" i="38"/>
  <c r="J345" i="38"/>
  <c r="K345" i="38"/>
  <c r="L345" i="38"/>
  <c r="D346" i="38"/>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E349" i="38"/>
  <c r="F349" i="38"/>
  <c r="G349" i="38"/>
  <c r="H349" i="38"/>
  <c r="I349" i="38"/>
  <c r="J349" i="38"/>
  <c r="K349" i="38"/>
  <c r="L349" i="38"/>
  <c r="D350" i="38"/>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E353" i="38"/>
  <c r="F353" i="38"/>
  <c r="G353" i="38"/>
  <c r="H353" i="38"/>
  <c r="I353" i="38"/>
  <c r="J353" i="38"/>
  <c r="K353" i="38"/>
  <c r="L353" i="38"/>
  <c r="D354" i="38"/>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E357" i="38"/>
  <c r="F357" i="38"/>
  <c r="G357" i="38"/>
  <c r="H357" i="38"/>
  <c r="I357" i="38"/>
  <c r="J357" i="38"/>
  <c r="K357" i="38"/>
  <c r="L357" i="38"/>
  <c r="D358" i="38"/>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E361" i="38"/>
  <c r="F361" i="38"/>
  <c r="G361" i="38"/>
  <c r="H361" i="38"/>
  <c r="I361" i="38"/>
  <c r="J361" i="38"/>
  <c r="K361" i="38"/>
  <c r="L361" i="38"/>
  <c r="D362" i="38"/>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E365" i="38"/>
  <c r="F365" i="38"/>
  <c r="G365" i="38"/>
  <c r="H365" i="38"/>
  <c r="I365" i="38"/>
  <c r="J365" i="38"/>
  <c r="K365" i="38"/>
  <c r="L365" i="38"/>
  <c r="D366" i="38"/>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E369" i="38"/>
  <c r="F369" i="38"/>
  <c r="G369" i="38"/>
  <c r="H369" i="38"/>
  <c r="I369" i="38"/>
  <c r="J369" i="38"/>
  <c r="K369" i="38"/>
  <c r="L369" i="38"/>
  <c r="D370" i="38"/>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E373" i="38"/>
  <c r="F373" i="38"/>
  <c r="G373" i="38"/>
  <c r="H373" i="38"/>
  <c r="I373" i="38"/>
  <c r="J373" i="38"/>
  <c r="K373" i="38"/>
  <c r="L373" i="38"/>
  <c r="D374" i="38"/>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E377" i="38"/>
  <c r="F377" i="38"/>
  <c r="G377" i="38"/>
  <c r="H377" i="38"/>
  <c r="I377" i="38"/>
  <c r="J377" i="38"/>
  <c r="K377" i="38"/>
  <c r="L377" i="38"/>
  <c r="D378" i="38"/>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E381" i="38"/>
  <c r="F381" i="38"/>
  <c r="G381" i="38"/>
  <c r="H381" i="38"/>
  <c r="I381" i="38"/>
  <c r="J381" i="38"/>
  <c r="K381" i="38"/>
  <c r="L381" i="38"/>
  <c r="D382" i="38"/>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E385" i="38"/>
  <c r="F385" i="38"/>
  <c r="G385" i="38"/>
  <c r="H385" i="38"/>
  <c r="I385" i="38"/>
  <c r="J385" i="38"/>
  <c r="K385" i="38"/>
  <c r="L385" i="38"/>
  <c r="D386" i="38"/>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E389" i="38"/>
  <c r="F389" i="38"/>
  <c r="G389" i="38"/>
  <c r="H389" i="38"/>
  <c r="I389" i="38"/>
  <c r="J389" i="38"/>
  <c r="K389" i="38"/>
  <c r="L389" i="38"/>
  <c r="D390" i="38"/>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E393" i="38"/>
  <c r="F393" i="38"/>
  <c r="G393" i="38"/>
  <c r="H393" i="38"/>
  <c r="I393" i="38"/>
  <c r="J393" i="38"/>
  <c r="K393" i="38"/>
  <c r="L393" i="38"/>
  <c r="D394" i="38"/>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E397" i="38"/>
  <c r="F397" i="38"/>
  <c r="G397" i="38"/>
  <c r="H397" i="38"/>
  <c r="I397" i="38"/>
  <c r="J397" i="38"/>
  <c r="K397" i="38"/>
  <c r="L397" i="38"/>
  <c r="D398" i="38"/>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E401" i="38"/>
  <c r="F401" i="38"/>
  <c r="G401" i="38"/>
  <c r="H401" i="38"/>
  <c r="I401" i="38"/>
  <c r="J401" i="38"/>
  <c r="K401" i="38"/>
  <c r="L401" i="38"/>
  <c r="D402" i="38"/>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E405" i="38"/>
  <c r="F405" i="38"/>
  <c r="G405" i="38"/>
  <c r="H405" i="38"/>
  <c r="I405" i="38"/>
  <c r="J405" i="38"/>
  <c r="K405" i="38"/>
  <c r="L405" i="38"/>
  <c r="D406" i="38"/>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E409" i="38"/>
  <c r="F409" i="38"/>
  <c r="G409" i="38"/>
  <c r="H409" i="38"/>
  <c r="I409" i="38"/>
  <c r="J409" i="38"/>
  <c r="K409" i="38"/>
  <c r="L409" i="38"/>
  <c r="D410" i="38"/>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E413" i="38"/>
  <c r="F413" i="38"/>
  <c r="G413" i="38"/>
  <c r="H413" i="38"/>
  <c r="I413" i="38"/>
  <c r="J413" i="38"/>
  <c r="K413" i="38"/>
  <c r="L413" i="38"/>
  <c r="D414" i="38"/>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E417" i="38"/>
  <c r="F417" i="38"/>
  <c r="G417" i="38"/>
  <c r="H417" i="38"/>
  <c r="I417" i="38"/>
  <c r="J417" i="38"/>
  <c r="K417" i="38"/>
  <c r="L417" i="38"/>
  <c r="D418" i="38"/>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E421" i="38"/>
  <c r="F421" i="38"/>
  <c r="G421" i="38"/>
  <c r="H421" i="38"/>
  <c r="I421" i="38"/>
  <c r="J421" i="38"/>
  <c r="K421" i="38"/>
  <c r="L421" i="38"/>
  <c r="D422" i="38"/>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E425" i="38"/>
  <c r="F425" i="38"/>
  <c r="G425" i="38"/>
  <c r="H425" i="38"/>
  <c r="I425" i="38"/>
  <c r="J425" i="38"/>
  <c r="K425" i="38"/>
  <c r="L425" i="38"/>
  <c r="D426" i="38"/>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E429" i="38"/>
  <c r="F429" i="38"/>
  <c r="G429" i="38"/>
  <c r="H429" i="38"/>
  <c r="I429" i="38"/>
  <c r="J429" i="38"/>
  <c r="K429" i="38"/>
  <c r="L429" i="38"/>
  <c r="D430" i="38"/>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E433" i="38"/>
  <c r="F433" i="38"/>
  <c r="G433" i="38"/>
  <c r="H433" i="38"/>
  <c r="I433" i="38"/>
  <c r="J433" i="38"/>
  <c r="K433" i="38"/>
  <c r="L433" i="38"/>
  <c r="D434" i="38"/>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E437" i="38"/>
  <c r="F437" i="38"/>
  <c r="G437" i="38"/>
  <c r="H437" i="38"/>
  <c r="I437" i="38"/>
  <c r="J437" i="38"/>
  <c r="K437" i="38"/>
  <c r="L437" i="38"/>
  <c r="D438" i="38"/>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E441" i="38"/>
  <c r="F441" i="38"/>
  <c r="G441" i="38"/>
  <c r="H441" i="38"/>
  <c r="I441" i="38"/>
  <c r="J441" i="38"/>
  <c r="K441" i="38"/>
  <c r="L441" i="38"/>
  <c r="D442" i="38"/>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E445" i="38"/>
  <c r="F445" i="38"/>
  <c r="G445" i="38"/>
  <c r="H445" i="38"/>
  <c r="I445" i="38"/>
  <c r="J445" i="38"/>
  <c r="K445" i="38"/>
  <c r="L445" i="38"/>
  <c r="D446" i="38"/>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E449" i="38"/>
  <c r="F449" i="38"/>
  <c r="G449" i="38"/>
  <c r="H449" i="38"/>
  <c r="I449" i="38"/>
  <c r="J449" i="38"/>
  <c r="K449" i="38"/>
  <c r="L449" i="38"/>
  <c r="D450" i="38"/>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E453" i="38"/>
  <c r="F453" i="38"/>
  <c r="G453" i="38"/>
  <c r="H453" i="38"/>
  <c r="I453" i="38"/>
  <c r="J453" i="38"/>
  <c r="K453" i="38"/>
  <c r="L453" i="38"/>
  <c r="D454" i="38"/>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E457" i="38"/>
  <c r="F457" i="38"/>
  <c r="G457" i="38"/>
  <c r="H457" i="38"/>
  <c r="I457" i="38"/>
  <c r="J457" i="38"/>
  <c r="K457" i="38"/>
  <c r="L457" i="38"/>
  <c r="D458" i="38"/>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E465" i="38"/>
  <c r="F465" i="38"/>
  <c r="G465" i="38"/>
  <c r="H465" i="38"/>
  <c r="I465" i="38"/>
  <c r="J465" i="38"/>
  <c r="K465" i="38"/>
  <c r="L465" i="38"/>
  <c r="D466" i="38"/>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E469" i="38"/>
  <c r="F469" i="38"/>
  <c r="G469" i="38"/>
  <c r="H469" i="38"/>
  <c r="I469" i="38"/>
  <c r="J469" i="38"/>
  <c r="K469" i="38"/>
  <c r="L469" i="38"/>
  <c r="D470" i="38"/>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AS461" i="38" l="1"/>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BV77" i="19" s="1"/>
  <c r="AE76" i="25"/>
  <c r="BV78" i="19" s="1"/>
  <c r="AE78" i="25"/>
  <c r="AE80" i="25"/>
  <c r="AE81" i="25"/>
  <c r="AE82" i="25"/>
  <c r="AE84" i="25"/>
  <c r="AE85" i="25"/>
  <c r="AE86" i="25"/>
  <c r="BV88" i="19" s="1"/>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AB80" i="25"/>
  <c r="AC80" i="25"/>
  <c r="AD80" i="25"/>
  <c r="AS80" i="25" s="1"/>
  <c r="AB81" i="25"/>
  <c r="AC81" i="25"/>
  <c r="AD81" i="25"/>
  <c r="AS81" i="25" s="1"/>
  <c r="AB82" i="25"/>
  <c r="AC82" i="25"/>
  <c r="AD82" i="25"/>
  <c r="AS82" i="25" s="1"/>
  <c r="AB84" i="25"/>
  <c r="AC84" i="25"/>
  <c r="AD84" i="25"/>
  <c r="AS84" i="25" s="1"/>
  <c r="AB85" i="25"/>
  <c r="AC85" i="25"/>
  <c r="AD85" i="25"/>
  <c r="AS85" i="25" s="1"/>
  <c r="AB86" i="25"/>
  <c r="AC86" i="25"/>
  <c r="AD86" i="25"/>
  <c r="AS86" i="25" s="1"/>
  <c r="AB87" i="25"/>
  <c r="AC87" i="25"/>
  <c r="AD87" i="25"/>
  <c r="AS87" i="25" s="1"/>
  <c r="AB88" i="25"/>
  <c r="AC88" i="25"/>
  <c r="AD88" i="25"/>
  <c r="AS88" i="25" s="1"/>
  <c r="AB89" i="25"/>
  <c r="AC89" i="25"/>
  <c r="AD89" i="25"/>
  <c r="AS89" i="25" s="1"/>
  <c r="AB90" i="25"/>
  <c r="AC90" i="25"/>
  <c r="AD90" i="25"/>
  <c r="AS90" i="25" s="1"/>
  <c r="AB91" i="25"/>
  <c r="AC91" i="25"/>
  <c r="AD91" i="25"/>
  <c r="AS91" i="25" s="1"/>
  <c r="AB92" i="25"/>
  <c r="AC92" i="25"/>
  <c r="AD92" i="25"/>
  <c r="AS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CH82" i="19" s="1"/>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H89" i="19"/>
  <c r="CH90" i="19"/>
  <c r="CH91" i="19"/>
  <c r="CH92" i="19"/>
  <c r="CH93" i="19"/>
  <c r="CH94" i="19"/>
  <c r="CH95" i="19"/>
  <c r="CH96" i="19"/>
  <c r="CH97" i="19"/>
  <c r="CH98" i="19"/>
  <c r="CH99" i="19"/>
  <c r="CH100" i="19"/>
  <c r="CH101" i="19"/>
  <c r="CH102" i="19"/>
  <c r="CH103" i="19"/>
  <c r="CH104" i="19"/>
  <c r="CH105" i="19"/>
  <c r="CH106" i="19"/>
  <c r="CH107" i="19"/>
  <c r="CH108" i="19"/>
  <c r="CH109" i="19"/>
  <c r="CH110" i="19"/>
  <c r="CH111" i="19"/>
  <c r="CH112" i="19"/>
  <c r="CH113" i="19"/>
  <c r="CH114" i="19"/>
  <c r="CH115" i="19"/>
  <c r="CH116" i="19"/>
  <c r="CH117" i="19"/>
  <c r="CH118" i="19"/>
  <c r="CH119" i="19"/>
  <c r="CH120" i="19"/>
  <c r="CH121" i="19"/>
  <c r="CH122" i="19"/>
  <c r="CH123" i="19"/>
  <c r="CH124" i="19"/>
  <c r="CH125" i="19"/>
  <c r="CH126" i="19"/>
  <c r="CH127" i="19"/>
  <c r="CH128" i="19"/>
  <c r="CH129" i="19"/>
  <c r="CH130" i="19"/>
  <c r="CH131" i="19"/>
  <c r="CH132" i="19"/>
  <c r="CH133" i="19"/>
  <c r="CH134" i="19"/>
  <c r="CH135" i="19"/>
  <c r="CH136" i="19"/>
  <c r="CH137" i="19"/>
  <c r="CH138" i="19"/>
  <c r="CH139" i="19"/>
  <c r="CH140" i="19"/>
  <c r="CH141" i="19"/>
  <c r="CH142" i="19"/>
  <c r="CH143" i="19"/>
  <c r="CH144" i="19"/>
  <c r="CH145" i="19"/>
  <c r="CH146" i="19"/>
  <c r="CH147" i="19"/>
  <c r="CH148" i="19"/>
  <c r="CH149" i="19"/>
  <c r="CH150" i="19"/>
  <c r="CH151" i="19"/>
  <c r="CH152" i="19"/>
  <c r="CH153" i="19"/>
  <c r="CH154" i="19"/>
  <c r="CH155" i="19"/>
  <c r="CH156" i="19"/>
  <c r="CH157" i="19"/>
  <c r="CH158" i="19"/>
  <c r="CH159" i="19"/>
  <c r="CH160" i="19"/>
  <c r="CH161" i="19"/>
  <c r="CH162" i="19"/>
  <c r="CH163" i="19"/>
  <c r="CH164" i="19"/>
  <c r="CH165" i="19"/>
  <c r="CH166" i="19"/>
  <c r="CH167" i="19"/>
  <c r="CH168" i="19"/>
  <c r="CH169"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8"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H245" i="19"/>
  <c r="CH246" i="19"/>
  <c r="CH247" i="19"/>
  <c r="CH248" i="19"/>
  <c r="CH249" i="19"/>
  <c r="CH250" i="19"/>
  <c r="CH251" i="19"/>
  <c r="CH252" i="19"/>
  <c r="CH253" i="19"/>
  <c r="CH254" i="19"/>
  <c r="CH255" i="19"/>
  <c r="CH256" i="19"/>
  <c r="CH257" i="19"/>
  <c r="CH258" i="19"/>
  <c r="CH259" i="19"/>
  <c r="CH260" i="19"/>
  <c r="CH261" i="19"/>
  <c r="CH262" i="19"/>
  <c r="CH263" i="19"/>
  <c r="CH264" i="19"/>
  <c r="CH265" i="19"/>
  <c r="CH266" i="19"/>
  <c r="CH267" i="19"/>
  <c r="CH268" i="19"/>
  <c r="CH269" i="19"/>
  <c r="CH270" i="19"/>
  <c r="CH271" i="19"/>
  <c r="CH272" i="19"/>
  <c r="CH273" i="19"/>
  <c r="CH274" i="19"/>
  <c r="CH275" i="19"/>
  <c r="CH276" i="19"/>
  <c r="CH277" i="19"/>
  <c r="CH278" i="19"/>
  <c r="CH279" i="19"/>
  <c r="CH280" i="19"/>
  <c r="CH281" i="19"/>
  <c r="CH282" i="19"/>
  <c r="CH283" i="19"/>
  <c r="CH284" i="19"/>
  <c r="CH285" i="19"/>
  <c r="CH286" i="19"/>
  <c r="CH287" i="19"/>
  <c r="CH288" i="19"/>
  <c r="CH289" i="19"/>
  <c r="CH290" i="19"/>
  <c r="CH291" i="19"/>
  <c r="CH292" i="19"/>
  <c r="CH293" i="19"/>
  <c r="CH294" i="19"/>
  <c r="CH295" i="19"/>
  <c r="CH296" i="19"/>
  <c r="CH297" i="19"/>
  <c r="CH298" i="19"/>
  <c r="CH299" i="19"/>
  <c r="CH300" i="19"/>
  <c r="CH301" i="19"/>
  <c r="CH302" i="19"/>
  <c r="CH303" i="19"/>
  <c r="CH304" i="19"/>
  <c r="CH305" i="19"/>
  <c r="CH306" i="19"/>
  <c r="CH307" i="19"/>
  <c r="CH308" i="19"/>
  <c r="CH309" i="19"/>
  <c r="CH310" i="19"/>
  <c r="CH311" i="19"/>
  <c r="CH312" i="19"/>
  <c r="CH313" i="19"/>
  <c r="CH314" i="19"/>
  <c r="CH315" i="19"/>
  <c r="CH316" i="19"/>
  <c r="CH317" i="19"/>
  <c r="CH318" i="19"/>
  <c r="CH319" i="19"/>
  <c r="CH320" i="19"/>
  <c r="CH321" i="19"/>
  <c r="CH322" i="19"/>
  <c r="CH323" i="19"/>
  <c r="CH324" i="19"/>
  <c r="CH325" i="19"/>
  <c r="CH326" i="19"/>
  <c r="CH327" i="19"/>
  <c r="CH328" i="19"/>
  <c r="CH329" i="19"/>
  <c r="CH330" i="19"/>
  <c r="CH331" i="19"/>
  <c r="CH332" i="19"/>
  <c r="CH333" i="19"/>
  <c r="CH334" i="19"/>
  <c r="CH335" i="19"/>
  <c r="CH336" i="19"/>
  <c r="CH337" i="19"/>
  <c r="CH338" i="19"/>
  <c r="CH339" i="19"/>
  <c r="CH340" i="19"/>
  <c r="CH341" i="19"/>
  <c r="CH342" i="19"/>
  <c r="CH343" i="19"/>
  <c r="CH344" i="19"/>
  <c r="CH345" i="19"/>
  <c r="CH346" i="19"/>
  <c r="CH347" i="19"/>
  <c r="CH348" i="19"/>
  <c r="CH349" i="19"/>
  <c r="CH350" i="19"/>
  <c r="CH351" i="19"/>
  <c r="CH352" i="19"/>
  <c r="CH353" i="19"/>
  <c r="CH354" i="19"/>
  <c r="CH355" i="19"/>
  <c r="CH356" i="19"/>
  <c r="CH357" i="19"/>
  <c r="CH358" i="19"/>
  <c r="CH359" i="19"/>
  <c r="CH360" i="19"/>
  <c r="CH361" i="19"/>
  <c r="CH362" i="19"/>
  <c r="CH363" i="19"/>
  <c r="CH364" i="19"/>
  <c r="CH365" i="19"/>
  <c r="CH366" i="19"/>
  <c r="CH367" i="19"/>
  <c r="CH368" i="19"/>
  <c r="CH369" i="19"/>
  <c r="CH370" i="19"/>
  <c r="CH371" i="19"/>
  <c r="CH372" i="19"/>
  <c r="CH373" i="19"/>
  <c r="CH374" i="19"/>
  <c r="CH375" i="19"/>
  <c r="CH376" i="19"/>
  <c r="CH377" i="19"/>
  <c r="CH378" i="19"/>
  <c r="CH379" i="19"/>
  <c r="CH380" i="19"/>
  <c r="CH381" i="19"/>
  <c r="CH382" i="19"/>
  <c r="CH383" i="19"/>
  <c r="CH384" i="19"/>
  <c r="CH385" i="19"/>
  <c r="CH386" i="19"/>
  <c r="CH387" i="19"/>
  <c r="CH388" i="19"/>
  <c r="CH389" i="19"/>
  <c r="CH390" i="19"/>
  <c r="CH391" i="19"/>
  <c r="CH392" i="19"/>
  <c r="CH393" i="19"/>
  <c r="CH394" i="19"/>
  <c r="CH395" i="19"/>
  <c r="CH396" i="19"/>
  <c r="CH397" i="19"/>
  <c r="CH398" i="19"/>
  <c r="CH399" i="19"/>
  <c r="CH400" i="19"/>
  <c r="CH401" i="19"/>
  <c r="CH402" i="19"/>
  <c r="CH403" i="19"/>
  <c r="CH404" i="19"/>
  <c r="CH405" i="19"/>
  <c r="CH406" i="19"/>
  <c r="CH407" i="19"/>
  <c r="CH408" i="19"/>
  <c r="CH409" i="19"/>
  <c r="CH410" i="19"/>
  <c r="CH411" i="19"/>
  <c r="CH412" i="19"/>
  <c r="CH413" i="19"/>
  <c r="CH414" i="19"/>
  <c r="CH415" i="19"/>
  <c r="CH416" i="19"/>
  <c r="CH417" i="19"/>
  <c r="CH418" i="19"/>
  <c r="CH419" i="19"/>
  <c r="CH420" i="19"/>
  <c r="CH421" i="19"/>
  <c r="CH422" i="19"/>
  <c r="CH423" i="19"/>
  <c r="CH424" i="19"/>
  <c r="CH425" i="19"/>
  <c r="CH426" i="19"/>
  <c r="CH427" i="19"/>
  <c r="CH428" i="19"/>
  <c r="CH429" i="19"/>
  <c r="CH430" i="19"/>
  <c r="CH431" i="19"/>
  <c r="CH432" i="19"/>
  <c r="CH433" i="19"/>
  <c r="CH434" i="19"/>
  <c r="CH435" i="19"/>
  <c r="CH436" i="19"/>
  <c r="CH437" i="19"/>
  <c r="CH438" i="19"/>
  <c r="CH439" i="19"/>
  <c r="CH440" i="19"/>
  <c r="CH441" i="19"/>
  <c r="CH442" i="19"/>
  <c r="CH443" i="19"/>
  <c r="CH444" i="19"/>
  <c r="CH445" i="19"/>
  <c r="CH446" i="19"/>
  <c r="CH447" i="19"/>
  <c r="CH448" i="19"/>
  <c r="CH449" i="19"/>
  <c r="CH450" i="19"/>
  <c r="CH451" i="19"/>
  <c r="CH452" i="19"/>
  <c r="CH453" i="19"/>
  <c r="CH454" i="19"/>
  <c r="CH455" i="19"/>
  <c r="CH456" i="19"/>
  <c r="CH457" i="19"/>
  <c r="CH458" i="19"/>
  <c r="CH459" i="19"/>
  <c r="CH460" i="19"/>
  <c r="CH461" i="19"/>
  <c r="CH462" i="19"/>
  <c r="CH463" i="19"/>
  <c r="CH464" i="19"/>
  <c r="CH465" i="19"/>
  <c r="CH466" i="19"/>
  <c r="CH467" i="19"/>
  <c r="CH468" i="19"/>
  <c r="CH469" i="19"/>
  <c r="CH470" i="19"/>
  <c r="CH471" i="19"/>
  <c r="CH472" i="19"/>
  <c r="CH473" i="19"/>
  <c r="CH474" i="19"/>
  <c r="BD77" i="25" l="1"/>
  <c r="BD86" i="25"/>
  <c r="CH88" i="19" s="1"/>
  <c r="BV80" i="19"/>
  <c r="BD78" i="25"/>
  <c r="CH80" i="19" s="1"/>
  <c r="CH87" i="19"/>
  <c r="BD75" i="25"/>
  <c r="CH77" i="19" s="1"/>
  <c r="BD76" i="25"/>
  <c r="CH78" i="19" s="1"/>
  <c r="CH86" i="19"/>
  <c r="D61"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AC83" i="25" l="1"/>
  <c r="L83" i="38"/>
  <c r="AD83" i="25"/>
  <c r="AS83" i="25" s="1"/>
  <c r="B16" i="22"/>
  <c r="AB83" i="25"/>
  <c r="AE83" i="25"/>
  <c r="D83" i="38"/>
  <c r="E83" i="38"/>
  <c r="F83" i="38"/>
  <c r="F83" i="25"/>
  <c r="G83" i="38"/>
  <c r="G83" i="25"/>
  <c r="H83" i="38"/>
  <c r="H83" i="25"/>
  <c r="J83" i="38"/>
  <c r="K83" i="38"/>
  <c r="K83" i="25"/>
  <c r="D42" i="20"/>
  <c r="CH85" i="19" l="1"/>
  <c r="S74" i="19" l="1"/>
  <c r="T6" i="19" s="1"/>
  <c r="H56" i="39" l="1"/>
  <c r="E59" i="39" s="1"/>
  <c r="J65" i="39" s="1"/>
  <c r="J61" i="39" s="1"/>
  <c r="J66" i="39" s="1"/>
  <c r="N10" i="39" s="1"/>
  <c r="O16" i="39"/>
  <c r="O15" i="39"/>
  <c r="N13" i="39"/>
  <c r="O13" i="39" s="1"/>
  <c r="N12" i="39"/>
  <c r="O12" i="39" s="1"/>
  <c r="O9" i="39"/>
  <c r="O8" i="39"/>
  <c r="O7" i="39"/>
  <c r="O6" i="39"/>
  <c r="O5" i="39"/>
  <c r="H5" i="39"/>
  <c r="H4" i="39"/>
  <c r="D4" i="39"/>
  <c r="O10" i="39" l="1"/>
  <c r="K79" i="38" l="1"/>
  <c r="I79" i="38"/>
  <c r="J79" i="38"/>
  <c r="G79" i="38"/>
  <c r="L79" i="38"/>
  <c r="H79" i="38"/>
  <c r="D79" i="38"/>
  <c r="E79" i="38" l="1"/>
  <c r="E79" i="25"/>
  <c r="F79" i="38"/>
  <c r="I83" i="38"/>
  <c r="G79" i="25"/>
  <c r="H79" i="25"/>
  <c r="AC79" i="25"/>
  <c r="K79" i="25"/>
  <c r="AB79" i="25"/>
  <c r="AE79" i="25"/>
  <c r="BV81" i="19" s="1"/>
  <c r="F79" i="25"/>
  <c r="BD79" i="25" s="1"/>
  <c r="B12" i="22"/>
  <c r="AD79" i="25"/>
  <c r="AS79" i="25" s="1"/>
  <c r="AT83" i="38" l="1"/>
  <c r="AS83" i="38"/>
  <c r="AU83" i="38"/>
  <c r="AT79" i="38"/>
  <c r="AU79" i="38"/>
  <c r="AS79" i="38"/>
  <c r="CH81" i="19"/>
  <c r="AQ3" i="19" l="1"/>
  <c r="AI18" i="19"/>
  <c r="AI21" i="19" s="1"/>
  <c r="X13" i="19" s="1"/>
  <c r="X19" i="19" s="1"/>
  <c r="AI3" i="19"/>
  <c r="D5" i="39"/>
  <c r="E61" i="39" l="1"/>
  <c r="E107" i="39"/>
  <c r="E104" i="39"/>
  <c r="D111" i="39"/>
  <c r="D112" i="39" s="1"/>
  <c r="U75" i="19" s="1"/>
  <c r="E63" i="39"/>
  <c r="X9" i="19"/>
  <c r="X15" i="19" s="1"/>
  <c r="E20" i="39"/>
  <c r="E103" i="39"/>
  <c r="E60" i="39"/>
  <c r="E62" i="39" s="1"/>
  <c r="T75" i="19" s="1"/>
  <c r="AQ4" i="19"/>
  <c r="AB9" i="19" s="1"/>
  <c r="AB15" i="19" s="1"/>
  <c r="AB16" i="19" s="1"/>
  <c r="E102" i="39"/>
  <c r="E101" i="39"/>
  <c r="E18" i="39"/>
  <c r="E19" i="39"/>
  <c r="R75" i="19" l="1"/>
  <c r="I75" i="19"/>
  <c r="AP75" i="19"/>
  <c r="AR75" i="19"/>
  <c r="K75" i="19"/>
  <c r="AI75" i="19"/>
  <c r="H75" i="19"/>
  <c r="AH75" i="19"/>
  <c r="G75" i="19"/>
  <c r="AG75" i="19"/>
  <c r="AE75" i="19"/>
  <c r="Y75" i="19"/>
  <c r="Q75" i="19" s="1"/>
  <c r="L75" i="19"/>
  <c r="AD75" i="19"/>
  <c r="AC75" i="19"/>
  <c r="J75" i="19"/>
  <c r="AB75" i="19"/>
  <c r="F75" i="19"/>
  <c r="E75" i="19"/>
  <c r="AJ75" i="19"/>
  <c r="D75" i="19"/>
  <c r="E105" i="39"/>
  <c r="E106" i="39" s="1"/>
  <c r="N17" i="39"/>
  <c r="E21" i="39"/>
  <c r="AI8" i="19" s="1"/>
  <c r="O33" i="39"/>
  <c r="O34" i="39" s="1"/>
  <c r="AX9" i="6"/>
  <c r="AX6" i="6"/>
  <c r="E22" i="39" l="1"/>
  <c r="AI15" i="19"/>
  <c r="AI16" i="19" s="1"/>
  <c r="J112" i="39"/>
  <c r="C3" i="29" s="1"/>
  <c r="AA75" i="19" s="1"/>
  <c r="C110" i="39"/>
  <c r="J113" i="39" l="1"/>
  <c r="J114" i="39" s="1"/>
  <c r="AI9" i="19"/>
  <c r="AV10" i="19" s="1"/>
  <c r="U73" i="38"/>
  <c r="T73" i="38"/>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X11" i="19" l="1"/>
  <c r="X17" i="19" s="1"/>
  <c r="AI10" i="19"/>
  <c r="U74" i="19"/>
  <c r="T8" i="19" s="1"/>
  <c r="X12" i="19" s="1"/>
  <c r="X18" i="19" s="1"/>
  <c r="T74" i="19"/>
  <c r="D41" i="20"/>
  <c r="D40" i="20"/>
  <c r="D48" i="20"/>
  <c r="F48" i="20" s="1"/>
  <c r="D55" i="20"/>
  <c r="AX14" i="19" l="1"/>
  <c r="AP73" i="38"/>
  <c r="R73" i="38"/>
  <c r="AI22" i="19"/>
  <c r="AQ69" i="19" s="1"/>
  <c r="AW10" i="19"/>
  <c r="T7" i="19"/>
  <c r="AX10" i="19" s="1"/>
  <c r="O17" i="39"/>
  <c r="D73" i="25"/>
  <c r="R74" i="19"/>
  <c r="AT13" i="19"/>
  <c r="AA73" i="38"/>
  <c r="AI73" i="38"/>
  <c r="CE75" i="19"/>
  <c r="AH73" i="38"/>
  <c r="AJ73" i="38"/>
  <c r="AC73" i="38"/>
  <c r="J73" i="25"/>
  <c r="AB73" i="38"/>
  <c r="AE73" i="38"/>
  <c r="X10" i="19" l="1"/>
  <c r="X16" i="19" s="1"/>
  <c r="X20" i="19" s="1"/>
  <c r="AB69" i="19" s="1"/>
  <c r="AV13" i="19"/>
  <c r="AD73" i="38"/>
  <c r="Q73" i="38"/>
  <c r="Y73" i="38"/>
  <c r="AQ73" i="25"/>
  <c r="CF75" i="19" s="1"/>
  <c r="AR73" i="38"/>
  <c r="AG73" i="25"/>
  <c r="BX75" i="19" s="1"/>
  <c r="AG73" i="38"/>
  <c r="CI75" i="19"/>
  <c r="BB75" i="19"/>
  <c r="AV75" i="19"/>
  <c r="CG75" i="19"/>
  <c r="AW75" i="19"/>
  <c r="BT75" i="19"/>
  <c r="BZ75" i="19"/>
  <c r="BL75" i="19"/>
  <c r="AZ75" i="19"/>
  <c r="AU75" i="19"/>
  <c r="AY75" i="19"/>
  <c r="BM75" i="19"/>
  <c r="BU75" i="19"/>
  <c r="BA75" i="19"/>
  <c r="AX75" i="19"/>
  <c r="BN75" i="19" l="1"/>
  <c r="AS10" i="19"/>
  <c r="D31" i="20" s="1"/>
  <c r="AX15" i="6" l="1"/>
  <c r="AX12" i="6"/>
  <c r="I74" i="38" l="1"/>
  <c r="L74" i="38"/>
  <c r="K74" i="38"/>
  <c r="J74" i="38"/>
  <c r="AJ74" i="25"/>
  <c r="CD76" i="19" s="1"/>
  <c r="H74" i="38"/>
  <c r="G74" i="38"/>
  <c r="F74" i="38"/>
  <c r="E74" i="38" l="1"/>
  <c r="E74" i="25"/>
  <c r="AC74" i="25"/>
  <c r="K74" i="25"/>
  <c r="AE74" i="25"/>
  <c r="BV76" i="19" s="1"/>
  <c r="AB74" i="25"/>
  <c r="G74" i="25"/>
  <c r="H74" i="25"/>
  <c r="B7" i="22"/>
  <c r="AD74" i="25"/>
  <c r="F74" i="25"/>
  <c r="CH79" i="19"/>
  <c r="AT74" i="38" l="1"/>
  <c r="AS74" i="38"/>
  <c r="AU74" i="38"/>
  <c r="D47" i="20"/>
  <c r="E2" i="20"/>
  <c r="F42" i="20" l="1"/>
  <c r="C7" i="22" l="1"/>
  <c r="D7" i="22" s="1"/>
  <c r="E7" i="22" s="1"/>
  <c r="BD74" i="25" l="1"/>
  <c r="CH76" i="19" s="1"/>
  <c r="F25" i="20" l="1"/>
  <c r="E1" i="20"/>
  <c r="F61" i="20" l="1"/>
  <c r="F10" i="20" l="1"/>
  <c r="L2" i="21" l="1"/>
  <c r="L73" i="38" l="1"/>
  <c r="F73" i="38"/>
  <c r="J73" i="38"/>
  <c r="H73" i="38"/>
  <c r="G73" i="38"/>
  <c r="K73" i="38"/>
  <c r="Y74" i="19"/>
  <c r="Q74" i="19" s="1"/>
  <c r="F17" i="20"/>
  <c r="F18" i="20"/>
  <c r="F19" i="20"/>
  <c r="F20" i="20"/>
  <c r="F21" i="20"/>
  <c r="F24" i="20"/>
  <c r="F14" i="20"/>
  <c r="F12" i="20"/>
  <c r="F7" i="20"/>
  <c r="F8" i="20"/>
  <c r="F9" i="20"/>
  <c r="F6" i="20"/>
  <c r="AJ73" i="25" l="1"/>
  <c r="CD75" i="19" s="1"/>
  <c r="E73" i="38"/>
  <c r="E73" i="25"/>
  <c r="I73" i="38"/>
  <c r="D73" i="38"/>
  <c r="D56" i="20"/>
  <c r="B6" i="22"/>
  <c r="AE73" i="25"/>
  <c r="BV75" i="19" s="1"/>
  <c r="AT73" i="38" l="1"/>
  <c r="AV73" i="38"/>
  <c r="AT17" i="19" s="1"/>
  <c r="AU73" i="38"/>
  <c r="AS73" i="38"/>
  <c r="G73" i="25"/>
  <c r="K73" i="25"/>
  <c r="H73" i="25"/>
  <c r="AB73" i="25"/>
  <c r="AC73" i="25"/>
  <c r="F55" i="20"/>
  <c r="F41" i="20"/>
  <c r="F40" i="20"/>
  <c r="D57" i="20" l="1"/>
  <c r="D53" i="20"/>
  <c r="D39" i="20"/>
  <c r="D35" i="20"/>
  <c r="D34" i="20"/>
  <c r="D37" i="20"/>
  <c r="D59" i="20"/>
  <c r="D58" i="20"/>
  <c r="D44" i="20"/>
  <c r="F73" i="25"/>
  <c r="AT14" i="19" s="1"/>
  <c r="D49" i="20"/>
  <c r="D36" i="20"/>
  <c r="D52" i="20"/>
  <c r="D38" i="20"/>
  <c r="AD73" i="25"/>
  <c r="D50" i="20"/>
  <c r="C6" i="22"/>
  <c r="D6" i="22" s="1"/>
  <c r="E6" i="22" s="1"/>
  <c r="D33" i="20"/>
  <c r="D32" i="20"/>
  <c r="D43" i="20" l="1"/>
  <c r="F43" i="20" s="1"/>
  <c r="D45" i="20"/>
  <c r="F45" i="20" s="1"/>
  <c r="BD73" i="25"/>
  <c r="CH75" i="19" s="1"/>
  <c r="D60" i="20" l="1"/>
  <c r="C13" i="22" l="1"/>
  <c r="D13" i="22" s="1"/>
  <c r="E13" i="22" s="1"/>
  <c r="K4" i="21" s="1"/>
  <c r="L4" i="21" s="1"/>
  <c r="F47" i="20"/>
  <c r="F39" i="20"/>
  <c r="F59" i="20"/>
  <c r="F58" i="20"/>
  <c r="F37" i="20"/>
  <c r="F57" i="20"/>
  <c r="F35" i="20"/>
  <c r="F52" i="20"/>
  <c r="F32" i="20"/>
  <c r="F50" i="20"/>
  <c r="F44" i="20"/>
  <c r="F38" i="20"/>
  <c r="F56" i="20"/>
  <c r="F34" i="20"/>
  <c r="F49" i="20"/>
  <c r="F53" i="20"/>
  <c r="F33" i="20"/>
  <c r="D62" i="20"/>
  <c r="F62" i="20" s="1"/>
  <c r="F36" i="20"/>
  <c r="F60"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T16" i="19"/>
  <c r="D51" i="20" l="1"/>
  <c r="F51" i="20" s="1"/>
  <c r="AT15" i="19"/>
  <c r="N11" i="39"/>
  <c r="O11" i="39" s="1"/>
  <c r="O18" i="39" s="1"/>
  <c r="N1" i="39" s="1"/>
  <c r="D63" i="20" l="1"/>
  <c r="F63" i="20" s="1"/>
  <c r="F31" i="20"/>
  <c r="F64" i="20" l="1"/>
  <c r="A3" i="2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<sst xmlns="http://schemas.openxmlformats.org/spreadsheetml/2006/main" count="23171" uniqueCount="8053">
  <si>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</si>
  <si>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</si>
  <si>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</si>
  <si>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</si>
  <si>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</si>
  <si>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</si>
  <si>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</si>
  <si>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</si>
  <si>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</si>
  <si>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</si>
  <si>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</si>
  <si>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</si>
  <si>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</si>
  <si>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</si>
  <si>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</si>
  <si>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</si>
  <si>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</si>
  <si>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</si>
  <si>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</si>
  <si>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</si>
  <si>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</si>
  <si>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</si>
  <si>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</si>
  <si>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</si>
  <si>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</si>
  <si>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</si>
  <si>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</si>
  <si>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</si>
  <si>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</si>
  <si>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</si>
  <si>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</si>
  <si>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</si>
  <si>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</si>
  <si>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</si>
  <si>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</si>
  <si>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</si>
  <si>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</si>
  <si>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</si>
  <si>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</si>
  <si>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</si>
  <si>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</si>
  <si>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</si>
  <si>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</si>
  <si>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</si>
  <si>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</si>
  <si>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</si>
  <si>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</si>
  <si>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</si>
  <si>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</si>
  <si>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</si>
  <si>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</si>
  <si>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</si>
  <si>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</si>
  <si>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</si>
  <si>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</si>
  <si>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</si>
  <si>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</si>
  <si>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</si>
  <si>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</si>
  <si>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</si>
  <si>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</si>
  <si>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</si>
  <si>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</si>
  <si>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</si>
  <si>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</si>
  <si>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</si>
  <si>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</si>
  <si>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</si>
  <si>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</si>
  <si>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</si>
  <si>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</si>
  <si>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</si>
  <si>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</si>
  <si>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</si>
  <si>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</si>
  <si>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</si>
  <si>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</si>
  <si>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</si>
  <si>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</si>
  <si>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</si>
  <si>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</si>
  <si>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</si>
  <si>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</si>
  <si>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</si>
  <si>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</si>
  <si>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</si>
  <si>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</si>
  <si>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</si>
  <si>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</si>
  <si>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</si>
  <si>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</si>
  <si>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</si>
  <si>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</si>
  <si>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</si>
  <si>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</si>
  <si>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</si>
  <si>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</si>
  <si>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</si>
  <si>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</si>
  <si>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</si>
  <si>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</si>
  <si>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</si>
  <si>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</si>
  <si>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</si>
  <si>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</si>
  <si>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</si>
  <si>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</si>
  <si>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</si>
  <si>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</si>
  <si>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</si>
  <si>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</si>
  <si>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</si>
  <si>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</si>
  <si>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</si>
  <si>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</si>
  <si>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</si>
  <si>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</si>
  <si>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</si>
  <si>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</si>
  <si>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</si>
  <si>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</si>
  <si>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</si>
  <si>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</si>
  <si>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</si>
  <si>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</si>
  <si>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</si>
  <si>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</si>
  <si>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</si>
  <si>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</si>
  <si>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</si>
  <si>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</si>
  <si>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</si>
  <si>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</si>
  <si>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</si>
  <si>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</si>
  <si>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</si>
  <si>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</si>
  <si>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</si>
  <si>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</si>
  <si>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</si>
  <si>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</si>
  <si>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</si>
  <si>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</si>
  <si>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</si>
  <si>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</si>
  <si>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</si>
  <si>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</si>
  <si>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</si>
  <si>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</si>
  <si>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</si>
  <si>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</si>
  <si>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</si>
  <si>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</si>
  <si>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</si>
  <si>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</si>
  <si>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</si>
  <si>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</si>
  <si>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</si>
  <si>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</si>
  <si>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</si>
  <si>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</si>
  <si>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</si>
  <si>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</si>
  <si>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</si>
  <si>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</si>
  <si>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</si>
  <si>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</si>
  <si>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</si>
  <si>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</si>
  <si>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</si>
  <si>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</si>
  <si>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</si>
  <si>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</si>
  <si>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</si>
  <si>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</si>
  <si>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</si>
  <si>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</si>
  <si>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</si>
  <si>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</si>
  <si>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</si>
  <si>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</si>
  <si>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</si>
  <si>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</si>
  <si>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</si>
  <si>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</si>
  <si>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</si>
  <si>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</si>
  <si>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</si>
  <si>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</si>
  <si>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</si>
  <si>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</si>
  <si>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</si>
  <si>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</si>
  <si>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</si>
  <si>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</si>
  <si>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</si>
  <si>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</si>
  <si>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</si>
  <si>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</si>
  <si>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</si>
  <si>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</si>
  <si>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</si>
  <si>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</si>
  <si>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</si>
  <si>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</si>
  <si>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</si>
  <si>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</si>
  <si>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</si>
  <si>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</si>
  <si>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</si>
  <si>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</si>
  <si>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</si>
  <si>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</si>
  <si>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</si>
  <si>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</si>
  <si>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</si>
  <si>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</si>
  <si>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</si>
  <si>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</si>
  <si>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</si>
  <si>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</si>
  <si>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</si>
  <si>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</si>
  <si>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</si>
  <si>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</si>
  <si>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</si>
  <si>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</si>
  <si>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</si>
  <si>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</si>
  <si>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</si>
  <si>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</si>
  <si>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</si>
  <si>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</si>
  <si>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</si>
  <si>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</si>
  <si>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</si>
  <si>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</si>
  <si>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</si>
  <si>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</si>
  <si>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</si>
  <si>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</si>
  <si>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</si>
  <si>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</si>
  <si>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</si>
  <si>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</si>
  <si>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</si>
  <si>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</si>
  <si>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</si>
  <si>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</si>
  <si>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</si>
  <si>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</si>
  <si>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</si>
  <si>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</si>
  <si>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</si>
  <si>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</si>
  <si>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</si>
  <si>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</si>
  <si>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</si>
  <si>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</si>
  <si>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</si>
  <si>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</si>
  <si>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</si>
  <si>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</si>
  <si>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</si>
  <si>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</si>
  <si>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</si>
  <si>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</si>
  <si>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</si>
  <si>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</si>
  <si>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</si>
  <si>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</si>
  <si>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</si>
  <si>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</si>
  <si>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</si>
  <si>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</si>
  <si>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</si>
  <si>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</si>
  <si>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</si>
  <si>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</si>
  <si>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</si>
  <si>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</si>
  <si>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</si>
  <si>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</si>
  <si>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</si>
  <si>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</si>
  <si>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</si>
  <si>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</si>
  <si>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</si>
  <si>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</si>
  <si>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</si>
  <si>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</si>
  <si>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</si>
  <si>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</si>
  <si>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</si>
  <si>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</si>
  <si>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</si>
  <si>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</si>
  <si>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</si>
  <si>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</si>
  <si>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</si>
  <si>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</si>
  <si>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</si>
  <si>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</si>
  <si>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</si>
  <si>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</si>
  <si>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</si>
  <si>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</si>
  <si>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</si>
  <si>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</si>
  <si>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</si>
  <si>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</si>
  <si>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</si>
  <si>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</si>
  <si>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</si>
  <si>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</si>
  <si>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</si>
  <si>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</si>
  <si>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</si>
  <si>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</si>
  <si>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</si>
  <si>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</si>
  <si>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</si>
  <si>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</si>
  <si>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</si>
  <si>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</si>
  <si>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</si>
  <si>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</si>
  <si>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</si>
  <si>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</si>
  <si>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</si>
  <si>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</si>
  <si>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</si>
  <si>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</si>
  <si>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</si>
  <si>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</si>
  <si>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</si>
  <si>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</si>
  <si>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</si>
  <si>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</si>
  <si>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</si>
  <si>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</si>
  <si>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</si>
  <si>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</si>
  <si>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</si>
  <si>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</si>
  <si>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</si>
  <si>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</si>
  <si>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</si>
  <si>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</si>
  <si>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</si>
  <si>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</si>
  <si>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</si>
  <si>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</si>
  <si>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</si>
  <si>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</si>
  <si>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</si>
  <si>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</si>
  <si>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</si>
  <si>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</si>
  <si>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</si>
  <si>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</si>
  <si>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</si>
  <si>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</si>
  <si>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</si>
  <si>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</si>
  <si>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</si>
  <si>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</si>
  <si>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</si>
  <si>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</si>
  <si>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</si>
  <si>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</si>
  <si>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</si>
  <si>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</si>
  <si>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</si>
  <si>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</si>
  <si>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</si>
  <si>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</si>
  <si>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</si>
  <si>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</si>
  <si>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</si>
  <si>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</si>
  <si>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</si>
  <si>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</si>
  <si>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</si>
  <si>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</si>
  <si>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</si>
  <si>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</si>
  <si>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</si>
  <si>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</si>
  <si>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</si>
  <si>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</si>
  <si>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</si>
  <si>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</si>
  <si>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</si>
  <si>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</si>
  <si>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</si>
  <si>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</si>
  <si>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</si>
  <si>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</si>
  <si>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</si>
  <si>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</si>
  <si>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</si>
  <si>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</si>
  <si>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</si>
  <si>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</si>
  <si>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</si>
  <si>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</si>
  <si>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</si>
  <si>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</si>
  <si>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</si>
  <si>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</si>
  <si>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</si>
  <si>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</si>
  <si>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</si>
  <si>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</si>
  <si>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</si>
  <si>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</si>
  <si>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</si>
  <si>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</si>
  <si>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</si>
  <si>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</si>
  <si>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</si>
  <si>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</si>
  <si>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</si>
  <si>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</si>
  <si>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</si>
  <si>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</si>
  <si>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</si>
  <si>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</si>
  <si>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</si>
  <si>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</si>
  <si>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</si>
  <si>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</si>
  <si>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</si>
  <si>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</si>
  <si>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</si>
  <si>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</si>
  <si>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</si>
  <si>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</si>
  <si>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</si>
  <si>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</si>
  <si>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</si>
  <si>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</si>
  <si>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</si>
  <si>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</si>
  <si>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</si>
  <si>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</si>
  <si>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</si>
  <si>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</si>
  <si>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</si>
  <si>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</si>
  <si>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</si>
  <si>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</si>
  <si>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</si>
  <si>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</si>
  <si>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</si>
  <si>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</si>
  <si>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</si>
  <si>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</si>
  <si>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</si>
  <si>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</si>
  <si>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</si>
  <si>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</si>
  <si>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</si>
  <si>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</si>
  <si>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</si>
  <si>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</si>
  <si>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</si>
  <si>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</si>
  <si>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</si>
  <si>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</si>
  <si>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</si>
  <si>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</si>
  <si>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</si>
  <si>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</si>
  <si>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</si>
  <si>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</si>
  <si>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</si>
  <si>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</si>
  <si>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</si>
  <si>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</si>
  <si>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</si>
  <si>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</si>
  <si>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</si>
  <si>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</si>
  <si>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</si>
  <si>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</si>
  <si>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</si>
  <si>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</si>
  <si>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</si>
  <si>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</si>
  <si>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</si>
  <si>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</si>
  <si>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</si>
  <si>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</si>
  <si>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</si>
  <si>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</si>
  <si>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</si>
  <si>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</si>
  <si>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</si>
  <si>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</si>
  <si>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</si>
  <si>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</si>
  <si>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</si>
  <si>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</si>
  <si>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</si>
  <si>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</si>
  <si>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</si>
  <si>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</si>
  <si>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</si>
  <si>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</si>
  <si>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</si>
  <si>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</si>
  <si>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</si>
  <si>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</si>
  <si>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</si>
  <si>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</si>
  <si>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</si>
  <si>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</si>
  <si>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</si>
  <si>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</si>
  <si>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</si>
  <si>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</si>
  <si>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</si>
  <si>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</si>
  <si>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</si>
  <si>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</si>
  <si>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</si>
  <si>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</si>
  <si>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</si>
  <si>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</si>
  <si>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</si>
  <si>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</si>
  <si>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</si>
  <si>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</si>
  <si>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</si>
  <si>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</si>
  <si>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</si>
  <si>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</si>
  <si>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</si>
  <si>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</si>
  <si>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</si>
  <si>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</si>
  <si>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</si>
  <si>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</si>
  <si>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</si>
  <si>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</si>
  <si>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</si>
  <si>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</si>
  <si>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</si>
  <si>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</si>
  <si>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</si>
  <si>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</si>
  <si>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</si>
  <si>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</si>
  <si>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</si>
  <si>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</si>
  <si>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</si>
  <si>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</si>
  <si>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</si>
  <si>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</si>
  <si>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</si>
  <si>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</si>
  <si>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</si>
  <si>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</si>
  <si>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</si>
  <si>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</si>
  <si>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</si>
  <si>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</si>
  <si>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</si>
  <si>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</si>
  <si>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</si>
  <si>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</si>
  <si>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</si>
  <si>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</si>
  <si>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</si>
  <si>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</si>
  <si>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</si>
  <si>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</si>
  <si>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</si>
  <si>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</si>
  <si>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</si>
  <si>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</si>
  <si>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</si>
  <si>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</si>
  <si>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</si>
  <si>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</si>
  <si>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</si>
  <si>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</si>
  <si>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</si>
  <si>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</si>
  <si>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</si>
  <si>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</si>
  <si>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</si>
  <si>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</si>
  <si>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</si>
  <si>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</si>
  <si>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</si>
  <si>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</si>
  <si>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</si>
  <si>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</si>
  <si>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</si>
  <si>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</si>
  <si>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</si>
  <si>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</si>
  <si>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</si>
  <si>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</si>
  <si>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</si>
  <si>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</si>
  <si>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</si>
  <si>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</si>
  <si>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</si>
  <si>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</si>
  <si>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</si>
  <si>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</si>
  <si>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</si>
  <si>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</si>
  <si>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</si>
  <si>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</si>
  <si>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</si>
  <si>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</si>
  <si>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</si>
  <si>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</si>
  <si>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</si>
  <si>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</si>
  <si>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</si>
  <si>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</si>
  <si>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</si>
  <si>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</si>
  <si>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</si>
  <si>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</si>
  <si>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</si>
  <si>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</si>
  <si>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</si>
  <si>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</si>
  <si>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</si>
  <si>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</si>
  <si>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</si>
  <si>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</si>
  <si>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</si>
  <si>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</si>
  <si>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</si>
  <si>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</si>
  <si>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</si>
  <si>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</si>
  <si>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</si>
  <si>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</si>
  <si>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</si>
  <si>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</si>
  <si>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</si>
  <si>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</si>
  <si>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</si>
  <si>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</si>
  <si>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</si>
  <si>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</si>
  <si>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</si>
  <si>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</si>
  <si>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</si>
  <si>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</si>
  <si>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</si>
  <si>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</si>
  <si>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</si>
  <si>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</si>
  <si>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</si>
  <si>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</si>
  <si>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</si>
  <si>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</si>
  <si>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</si>
  <si>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</si>
  <si>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</si>
  <si>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</si>
  <si>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</si>
  <si>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</si>
  <si>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</si>
  <si>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</si>
  <si>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</si>
  <si>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</si>
  <si>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</si>
  <si>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</si>
  <si>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</si>
  <si>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</si>
  <si>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</si>
  <si>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</si>
  <si>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</si>
  <si>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</si>
  <si>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</si>
  <si>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</si>
  <si>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</si>
  <si>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</si>
  <si>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</si>
  <si>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</si>
  <si>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</si>
  <si>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</si>
  <si>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</si>
  <si>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</si>
  <si>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</si>
  <si>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</si>
  <si>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</si>
  <si>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</si>
  <si>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</si>
  <si>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</si>
  <si>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</si>
  <si>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</si>
  <si>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</si>
  <si>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</si>
  <si>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</si>
  <si>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</si>
  <si>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</si>
  <si>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</si>
  <si>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</si>
  <si>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</si>
  <si>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</si>
  <si>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</si>
  <si>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</si>
  <si>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</si>
  <si>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</si>
  <si>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</si>
  <si>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</si>
  <si>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</si>
  <si>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</si>
  <si>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</si>
  <si>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</si>
  <si>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</si>
  <si>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</si>
  <si>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</si>
  <si>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</si>
  <si>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</si>
  <si>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</si>
  <si>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</si>
  <si>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</si>
  <si>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</si>
  <si>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</si>
  <si>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</si>
  <si>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</si>
  <si>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</si>
  <si>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</si>
  <si>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</si>
  <si>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</si>
  <si>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</si>
  <si>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</si>
  <si>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</si>
  <si>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</si>
  <si>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</si>
  <si>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</si>
  <si>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</si>
  <si>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</si>
  <si>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</si>
  <si>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</si>
  <si>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</si>
  <si>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</si>
  <si>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</si>
  <si>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</si>
  <si>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</si>
  <si>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</si>
  <si>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</si>
  <si>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</si>
  <si>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</si>
  <si>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</si>
  <si>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</si>
  <si>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</si>
  <si>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</si>
  <si>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</si>
  <si>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</si>
  <si>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</si>
  <si>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</si>
  <si>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</si>
  <si>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</si>
  <si>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</si>
  <si>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</si>
  <si>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</si>
  <si>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</si>
  <si>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</si>
  <si>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</si>
  <si>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</si>
  <si>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</si>
  <si>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</si>
  <si>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</si>
  <si>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</si>
  <si>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</si>
  <si>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</si>
  <si>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</si>
  <si>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</si>
  <si>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</si>
  <si>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</si>
  <si>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</si>
  <si>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</si>
  <si>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</si>
  <si>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</si>
  <si>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</si>
  <si>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</si>
  <si>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</si>
  <si>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</si>
  <si>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</si>
  <si>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</si>
  <si>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</si>
  <si>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</si>
  <si>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</si>
  <si>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</si>
  <si>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</si>
  <si>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</si>
  <si>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</si>
  <si>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</si>
  <si>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</si>
  <si>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</si>
  <si>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</si>
  <si>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</si>
  <si>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</si>
  <si>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</si>
  <si>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</si>
  <si>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</si>
  <si>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</si>
  <si>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</si>
  <si>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</si>
  <si>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</si>
  <si>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</si>
  <si>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</si>
  <si>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</si>
  <si>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</si>
  <si>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</si>
  <si>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</si>
  <si>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</si>
  <si>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</si>
  <si>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</si>
  <si>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</si>
  <si>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</si>
  <si>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</si>
  <si>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</si>
  <si>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</si>
  <si>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</si>
  <si>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</si>
  <si>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</si>
  <si>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</si>
  <si>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</si>
  <si>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</si>
  <si>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</si>
  <si>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</si>
  <si>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</si>
  <si>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</si>
  <si>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</si>
  <si>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</si>
  <si>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</si>
  <si>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</si>
  <si>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</si>
  <si>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</si>
  <si>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</si>
  <si>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</si>
  <si>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</si>
  <si>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</si>
  <si>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</si>
  <si>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</si>
  <si>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</si>
  <si>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</si>
  <si>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</si>
  <si>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</si>
  <si>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</si>
  <si>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</si>
  <si>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</si>
  <si>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</si>
  <si>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</si>
  <si>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</si>
  <si>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</si>
  <si>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</si>
  <si>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</si>
  <si>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</si>
  <si>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</si>
  <si>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</si>
  <si>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</si>
  <si>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</si>
  <si>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</si>
  <si>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</si>
  <si>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</si>
  <si>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</si>
  <si>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</si>
  <si>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</si>
  <si>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</si>
  <si>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</si>
  <si>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</si>
  <si>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</si>
  <si>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</si>
  <si>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</si>
  <si>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</si>
  <si>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</si>
  <si>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</si>
  <si>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</si>
  <si>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</si>
  <si>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</si>
  <si>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</si>
  <si>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</si>
  <si>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</si>
  <si>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</si>
  <si>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</si>
  <si>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</si>
  <si>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</si>
  <si>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</si>
  <si>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</si>
  <si>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</si>
  <si>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</si>
  <si>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</si>
  <si>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</si>
  <si>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</si>
  <si>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</si>
  <si>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</si>
  <si>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</si>
  <si>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</si>
  <si>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</si>
  <si>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</si>
  <si>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</si>
  <si>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</si>
  <si>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</si>
  <si>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</si>
  <si>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</si>
  <si>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</si>
  <si>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</si>
  <si>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</si>
  <si>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</si>
  <si>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</si>
  <si>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</si>
  <si>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</si>
  <si>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</si>
  <si>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</si>
  <si>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</si>
  <si>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</si>
  <si>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</si>
  <si>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</si>
  <si>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</si>
  <si>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</si>
  <si>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</si>
  <si>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</si>
  <si>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</si>
  <si>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</si>
  <si>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</si>
  <si>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</si>
  <si>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</si>
  <si>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</si>
  <si>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</si>
  <si>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</si>
  <si>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</si>
  <si>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</si>
  <si>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</si>
  <si>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</si>
  <si>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</si>
  <si>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</si>
  <si>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</si>
  <si>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</si>
  <si>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</si>
  <si>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</si>
  <si>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</si>
  <si>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</si>
  <si>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</si>
  <si>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</si>
  <si>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</si>
  <si>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</si>
  <si>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</si>
  <si>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</si>
  <si>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</si>
  <si>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</si>
  <si>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</si>
  <si>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</si>
  <si>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</si>
  <si>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</si>
  <si>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</si>
  <si>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</si>
  <si>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</si>
  <si>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</si>
  <si>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</si>
  <si>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</si>
  <si>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</si>
  <si>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</si>
  <si>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</si>
  <si>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</si>
  <si>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</si>
  <si>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</si>
  <si>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</si>
  <si>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</si>
  <si>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</si>
  <si>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</si>
  <si>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</si>
  <si>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</si>
  <si>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</si>
  <si>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</si>
  <si>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</si>
  <si>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</si>
  <si>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</si>
  <si>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</si>
  <si>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</si>
  <si>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</si>
  <si>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</si>
  <si>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</si>
  <si>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</si>
  <si>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</si>
  <si>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</si>
  <si>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</si>
  <si>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</si>
  <si>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</si>
  <si>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</si>
  <si>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</si>
  <si>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</si>
  <si>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</si>
  <si>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</si>
  <si>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</si>
  <si>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</si>
  <si>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</si>
  <si>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</si>
  <si>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</si>
  <si>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</si>
  <si>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</si>
  <si>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</si>
  <si>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</si>
  <si>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</si>
  <si>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</si>
  <si>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</si>
  <si>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</si>
  <si>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</si>
  <si>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</si>
  <si>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</si>
  <si>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</si>
  <si>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</si>
  <si>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</si>
  <si>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</si>
  <si>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</si>
  <si>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</si>
  <si>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</si>
  <si>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</si>
  <si>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</si>
  <si>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</si>
  <si>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</si>
  <si>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</si>
  <si>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</si>
  <si>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</si>
  <si>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</si>
  <si>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</si>
  <si>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</si>
  <si>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</si>
  <si>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</si>
  <si>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</si>
  <si>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</si>
  <si>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</si>
  <si>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</si>
  <si>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</si>
  <si>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</si>
  <si>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</si>
  <si>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</si>
  <si>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</si>
  <si>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</si>
  <si>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</si>
  <si>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</si>
  <si>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</si>
  <si>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</si>
  <si>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</si>
  <si>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</si>
  <si>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</si>
  <si>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</si>
  <si>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</si>
  <si>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</si>
  <si>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</si>
  <si>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</si>
  <si>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</si>
  <si>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</si>
  <si>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</si>
  <si>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</si>
  <si>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</si>
  <si>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</si>
  <si>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</si>
  <si>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</si>
  <si>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</si>
  <si>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</si>
  <si>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</si>
  <si>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</si>
  <si>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</si>
  <si>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</si>
  <si>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</si>
  <si>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</si>
  <si>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</si>
  <si>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</si>
  <si>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</si>
  <si>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</si>
  <si>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</si>
  <si>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</si>
  <si>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</si>
  <si>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</si>
  <si>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</si>
  <si>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</si>
  <si>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</si>
  <si>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</si>
  <si>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</si>
  <si>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</si>
  <si>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</si>
  <si>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</si>
  <si>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</si>
  <si>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</si>
  <si>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</si>
  <si>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</si>
  <si>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</si>
  <si>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</si>
  <si>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</si>
  <si>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</si>
  <si>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</si>
  <si>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</si>
  <si>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</si>
  <si>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</si>
  <si>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</si>
  <si>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</si>
  <si>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</si>
  <si>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</si>
  <si>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</si>
  <si>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</si>
  <si>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</si>
  <si>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</si>
  <si>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</si>
  <si>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</si>
  <si>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</si>
  <si>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</si>
  <si>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</si>
  <si>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</si>
  <si>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</si>
  <si>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</si>
  <si>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</si>
  <si>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</si>
  <si>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</si>
  <si>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</si>
  <si>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</si>
  <si>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</si>
  <si>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</si>
  <si>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</si>
  <si>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</si>
  <si>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</si>
  <si>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</si>
  <si>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</si>
  <si>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</si>
  <si>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</si>
  <si>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</si>
  <si>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</si>
  <si>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</si>
  <si>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</si>
  <si>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</si>
  <si>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</si>
  <si>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</si>
  <si>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</si>
  <si>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</si>
  <si>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</si>
  <si>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</si>
  <si>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</si>
  <si>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</si>
  <si>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</si>
  <si>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</si>
  <si>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</si>
  <si>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</si>
  <si>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</si>
  <si>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</si>
  <si>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</si>
  <si>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</si>
  <si>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</si>
  <si>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</si>
  <si>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</si>
  <si>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</si>
  <si>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</si>
  <si>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</si>
  <si>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</si>
  <si>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</si>
  <si>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</si>
  <si>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</si>
  <si>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</si>
  <si>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</si>
  <si>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</si>
  <si>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</si>
  <si>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</si>
  <si>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</si>
  <si>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</si>
  <si>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</si>
  <si>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</si>
  <si>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</si>
  <si>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</si>
  <si>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</si>
  <si>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</si>
  <si>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</si>
  <si>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</si>
  <si>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</si>
  <si>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</si>
  <si>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</si>
  <si>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</si>
  <si>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</si>
  <si>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</si>
  <si>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</si>
  <si>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</si>
  <si>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</si>
  <si>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</si>
  <si>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</si>
  <si>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</si>
  <si>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</si>
  <si>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</si>
  <si>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</si>
  <si>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</si>
  <si>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</si>
  <si>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</si>
  <si>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</si>
  <si>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</si>
  <si>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</si>
  <si>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</si>
  <si>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</si>
  <si>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</si>
  <si>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</si>
  <si>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</si>
  <si>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</si>
  <si>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</si>
  <si>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</si>
  <si>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</si>
  <si>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</si>
  <si>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</si>
  <si>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</si>
  <si>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</si>
  <si>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</si>
  <si>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</si>
  <si>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</si>
  <si>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</si>
  <si>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</si>
  <si>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</si>
  <si>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</si>
  <si>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</si>
  <si>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</si>
  <si>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</si>
  <si>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</si>
  <si>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</si>
  <si>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</si>
  <si>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</si>
  <si>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</si>
  <si>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</si>
  <si>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</si>
  <si>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</si>
  <si>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</si>
  <si>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</si>
  <si>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</si>
  <si>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</si>
  <si>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</si>
  <si>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</si>
  <si>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</si>
  <si>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</si>
  <si>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</si>
  <si>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</si>
  <si>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</si>
  <si>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</si>
  <si>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</si>
  <si>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</si>
  <si>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</si>
  <si>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</si>
  <si>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</si>
  <si>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</si>
  <si>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</si>
  <si>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</si>
  <si>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</si>
  <si>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</si>
  <si>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</si>
  <si>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</si>
  <si>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</si>
  <si>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</si>
  <si>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</si>
  <si>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</si>
  <si>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</si>
  <si>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</si>
  <si>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</si>
  <si>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</si>
  <si>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</si>
  <si>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</si>
  <si>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</si>
  <si>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</si>
  <si>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</si>
  <si>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</si>
  <si>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</si>
  <si>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</si>
  <si>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</si>
  <si>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</si>
  <si>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</si>
  <si>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</si>
  <si>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</si>
  <si>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</si>
  <si>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</si>
  <si>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</si>
  <si>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</si>
  <si>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</si>
  <si>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</si>
  <si>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</si>
  <si>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</si>
  <si>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</si>
  <si>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</si>
  <si>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</si>
  <si>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</si>
  <si>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</si>
  <si>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</si>
  <si>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</si>
  <si>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</si>
  <si>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</si>
  <si>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</si>
  <si>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</si>
  <si>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</si>
  <si>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</si>
  <si>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</si>
  <si>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</si>
  <si>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</si>
  <si>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</si>
  <si>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</si>
  <si>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</si>
  <si>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</si>
  <si>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</si>
  <si>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</si>
  <si>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</si>
  <si>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</si>
  <si>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</si>
  <si>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</si>
  <si>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</si>
  <si>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</si>
  <si>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</si>
  <si>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</si>
  <si>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</si>
  <si>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</si>
  <si>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</si>
  <si>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</si>
  <si>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</si>
  <si>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</si>
  <si>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</si>
  <si>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</si>
  <si>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</si>
  <si>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</si>
  <si>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</si>
  <si>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</si>
  <si>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</si>
  <si>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</si>
  <si>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</si>
  <si>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</si>
  <si>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</si>
  <si>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</si>
  <si>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</si>
  <si>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</si>
  <si>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</si>
  <si>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</si>
  <si>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</si>
  <si>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</si>
  <si>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</si>
  <si>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</si>
  <si>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</si>
  <si>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</si>
  <si>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</si>
  <si>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</si>
  <si>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</si>
  <si>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</si>
  <si>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</si>
  <si>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</si>
  <si>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</si>
  <si>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</si>
  <si>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</si>
  <si>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</si>
  <si>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</si>
  <si>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</si>
  <si>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</si>
  <si>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</si>
  <si>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</si>
  <si>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</si>
  <si>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</si>
  <si>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</si>
  <si>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</si>
  <si>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</si>
  <si>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</si>
  <si>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</si>
  <si>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</si>
  <si>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</si>
  <si>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</si>
  <si>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</si>
  <si>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</si>
  <si>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</si>
  <si>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</si>
  <si>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</si>
  <si>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</si>
  <si>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</si>
  <si>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</si>
  <si>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</si>
  <si>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</si>
  <si>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</si>
  <si>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</si>
  <si>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</si>
  <si>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</si>
  <si>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</si>
  <si>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</si>
  <si>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</si>
  <si>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</si>
  <si>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</si>
  <si>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</si>
  <si>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</si>
  <si>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</si>
  <si>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</si>
  <si>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</si>
  <si>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</si>
  <si>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</si>
  <si>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</si>
  <si>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</si>
  <si>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</si>
  <si>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</si>
  <si>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</si>
  <si>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</si>
  <si>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</si>
  <si>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</si>
  <si>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</si>
  <si>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</si>
  <si>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</si>
  <si>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</si>
  <si>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</si>
  <si>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</si>
  <si>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</si>
  <si>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</si>
  <si>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</si>
  <si>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</si>
  <si>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</si>
  <si>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</si>
  <si>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</si>
  <si>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</si>
  <si>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</si>
  <si>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</si>
  <si>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</si>
  <si>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</si>
  <si>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</si>
  <si>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</si>
  <si>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</si>
  <si>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</si>
  <si>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</si>
  <si>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</si>
  <si>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</si>
  <si>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</si>
  <si>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</si>
  <si>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</si>
  <si>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</si>
  <si>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</si>
  <si>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</si>
  <si>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</si>
  <si>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</si>
  <si>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</si>
  <si>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</si>
  <si>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</si>
  <si>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</si>
  <si>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</si>
  <si>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</si>
  <si>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</si>
  <si>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</si>
  <si>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</si>
  <si>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</si>
  <si>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</si>
  <si>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</si>
  <si>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</si>
  <si>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</si>
  <si>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</si>
  <si>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</si>
  <si>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</si>
  <si>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</si>
  <si>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</si>
  <si>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</si>
  <si>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</si>
  <si>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</si>
  <si>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</si>
  <si>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</si>
  <si>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</si>
  <si>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</si>
  <si>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</si>
  <si>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</si>
  <si>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</si>
  <si>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</si>
  <si>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</si>
  <si>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</si>
  <si>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</si>
  <si>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</si>
  <si>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</si>
  <si>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</si>
  <si>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</si>
  <si>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</si>
  <si>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</si>
  <si>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</si>
  <si>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</si>
  <si>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</si>
  <si>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</si>
  <si>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</si>
  <si>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</si>
  <si>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</si>
  <si>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</si>
  <si>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</si>
  <si>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</si>
  <si>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</si>
  <si>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</si>
  <si>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</si>
  <si>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</si>
  <si>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</si>
  <si>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</si>
  <si>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</si>
  <si>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</si>
  <si>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</si>
  <si>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</si>
  <si>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</si>
  <si>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</si>
  <si>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</si>
  <si>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</si>
  <si>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</si>
  <si>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</si>
  <si>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</si>
  <si>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</si>
  <si>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</si>
  <si>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</si>
  <si>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</si>
  <si>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</si>
  <si>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</si>
  <si>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</si>
  <si>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</si>
  <si>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</si>
  <si>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</si>
  <si>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</si>
  <si>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</si>
  <si>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</si>
  <si>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</si>
  <si>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</si>
  <si>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</si>
  <si>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</si>
  <si>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</si>
  <si>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</si>
  <si>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</si>
  <si>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</si>
  <si>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</si>
  <si>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</si>
  <si>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</si>
  <si>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</si>
  <si>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</si>
  <si>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</si>
  <si>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</si>
  <si>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</si>
  <si>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</si>
  <si>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</si>
  <si>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</si>
  <si>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</si>
  <si>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</si>
  <si>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</si>
  <si>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</si>
  <si>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</si>
  <si>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</si>
  <si>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</si>
  <si>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</si>
  <si>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</si>
  <si>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</si>
  <si>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</si>
  <si>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</si>
  <si>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</si>
  <si>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</si>
  <si>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</si>
  <si>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</si>
  <si>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</si>
  <si>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</si>
  <si>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</si>
  <si>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</si>
  <si>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</si>
  <si>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</si>
  <si>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</si>
  <si>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</si>
  <si>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</si>
  <si>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</si>
  <si>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</si>
  <si>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</si>
  <si>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</si>
  <si>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</si>
  <si>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</si>
  <si>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</si>
  <si>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</si>
  <si>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</si>
  <si>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</si>
  <si>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</si>
  <si>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</si>
  <si>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</si>
  <si>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</si>
  <si>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</si>
  <si>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</si>
  <si>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</si>
  <si>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</si>
  <si>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</si>
  <si>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</si>
  <si>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</si>
  <si>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</si>
  <si>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</si>
  <si>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</si>
  <si>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</si>
  <si>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</si>
  <si>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</si>
  <si>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</si>
  <si>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</si>
  <si>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</si>
  <si>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</si>
  <si>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</si>
  <si>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</si>
  <si>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</si>
  <si>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</si>
  <si>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</si>
  <si>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</si>
  <si>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</si>
  <si>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</si>
  <si>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</si>
  <si>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</si>
  <si>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</si>
  <si>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</si>
  <si>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</si>
  <si>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</si>
  <si>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</si>
  <si>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</si>
  <si>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</si>
  <si>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</si>
  <si>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</si>
  <si>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</si>
  <si>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</si>
  <si>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</si>
  <si>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</si>
  <si>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</si>
  <si>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</si>
  <si>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</si>
  <si>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</si>
  <si>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</si>
  <si>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</si>
  <si>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</si>
  <si>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</si>
  <si>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</si>
  <si>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</si>
  <si>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</si>
  <si>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</si>
  <si>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</si>
  <si>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</si>
  <si>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</si>
  <si>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</si>
  <si>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</si>
  <si>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</si>
  <si>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</si>
  <si>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</si>
  <si>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</si>
  <si>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</si>
  <si>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</si>
  <si>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</si>
  <si>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</si>
  <si>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</si>
  <si>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</si>
  <si>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</si>
  <si>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</si>
  <si>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</si>
  <si>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</si>
  <si>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</si>
  <si>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</si>
  <si>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</si>
  <si>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</si>
  <si>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</si>
  <si>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</si>
  <si>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</si>
  <si>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</si>
  <si>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</si>
  <si>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</si>
  <si>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</si>
  <si>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</si>
  <si>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</si>
  <si>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</si>
  <si>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</si>
  <si>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</si>
  <si>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</si>
  <si>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</si>
  <si>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</si>
  <si>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</si>
  <si>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</si>
  <si>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</si>
  <si>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</si>
  <si>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</si>
  <si>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</si>
  <si>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</si>
  <si>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</si>
  <si>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</si>
  <si>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</si>
  <si>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</si>
  <si>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</si>
  <si>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</si>
  <si>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</si>
  <si>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</si>
  <si>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</si>
  <si>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</si>
  <si>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</si>
  <si>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</si>
  <si>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</si>
  <si>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</si>
  <si>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</si>
  <si>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</si>
  <si>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</si>
  <si>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</si>
  <si>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</si>
  <si>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</si>
  <si>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</si>
  <si>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</si>
  <si>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</si>
  <si>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</si>
  <si>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</si>
  <si>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</si>
  <si>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</si>
  <si>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</si>
  <si>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</si>
  <si>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</si>
  <si>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</si>
  <si>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</si>
  <si>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</si>
  <si>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</si>
  <si>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</si>
  <si>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</si>
  <si>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</si>
  <si>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</si>
  <si>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</si>
  <si>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</si>
  <si>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</si>
  <si>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</si>
  <si>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</si>
  <si>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</si>
  <si>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</si>
  <si>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</si>
  <si>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</si>
  <si>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</si>
  <si>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</si>
  <si>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</si>
  <si>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</si>
  <si>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</si>
  <si>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</si>
  <si>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</si>
  <si>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</si>
  <si>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</si>
  <si>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</si>
  <si>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</si>
  <si>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</si>
  <si>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</si>
  <si>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</si>
  <si>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</si>
  <si>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</si>
  <si>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</si>
  <si>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</si>
  <si>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</si>
  <si>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</si>
  <si>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</si>
  <si>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</si>
  <si>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</si>
  <si>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</si>
  <si>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</si>
  <si>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</si>
  <si>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</si>
  <si>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</si>
  <si>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</si>
  <si>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</si>
  <si>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</si>
  <si>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</si>
  <si>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</si>
  <si>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</si>
  <si>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</si>
  <si>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</si>
  <si>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</si>
  <si>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</si>
  <si>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</si>
  <si>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</si>
  <si>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</si>
  <si>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</si>
  <si>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</si>
  <si>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</si>
  <si>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</si>
  <si>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</si>
  <si>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</si>
  <si>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</si>
  <si>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</si>
  <si>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</si>
  <si>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</si>
  <si>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</si>
  <si>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</si>
  <si>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</si>
  <si>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</si>
  <si>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</si>
  <si>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</si>
  <si>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</si>
  <si>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</si>
  <si>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</si>
  <si>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</si>
  <si>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</si>
  <si>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</si>
  <si>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</si>
  <si>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</si>
  <si>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</si>
  <si>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</si>
  <si>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</si>
  <si>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</si>
  <si>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</si>
  <si>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</si>
  <si>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</si>
  <si>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</si>
  <si>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</si>
  <si>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</si>
  <si>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</si>
  <si>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</si>
  <si>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</si>
  <si>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</si>
  <si>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</si>
  <si>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</si>
  <si>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</si>
  <si>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</si>
  <si>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</si>
  <si>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</si>
  <si>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</si>
  <si>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</si>
  <si>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</si>
  <si>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</si>
  <si>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</si>
  <si>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</si>
  <si>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</si>
  <si>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</si>
  <si>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</si>
  <si>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</si>
  <si>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</si>
  <si>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</si>
  <si>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</si>
  <si>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</si>
  <si>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</si>
  <si>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</si>
  <si>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</si>
  <si>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</si>
  <si>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</si>
  <si>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</si>
  <si>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</si>
  <si>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</si>
  <si>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</si>
  <si>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</si>
  <si>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</si>
  <si>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</si>
  <si>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</si>
  <si>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</si>
  <si>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</si>
  <si>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</si>
  <si>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</si>
  <si>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</si>
  <si>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</si>
  <si>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</si>
  <si>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</si>
  <si>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</si>
  <si>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</si>
  <si>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</si>
  <si>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</si>
  <si>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</si>
  <si>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</si>
  <si>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</si>
  <si>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</si>
  <si>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</si>
  <si>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</si>
  <si>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</si>
  <si>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</si>
  <si>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</si>
  <si>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</si>
  <si>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</si>
  <si>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</si>
  <si>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</si>
  <si>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</si>
  <si>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</si>
  <si>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</si>
  <si>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</si>
  <si>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</si>
  <si>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</si>
  <si>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</si>
  <si>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</si>
  <si>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</si>
  <si>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</si>
  <si>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</si>
  <si>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</si>
  <si>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</si>
  <si>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</si>
  <si>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</si>
  <si>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</si>
  <si>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</si>
  <si>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</si>
  <si>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</si>
  <si>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</si>
  <si>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</si>
  <si>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</si>
  <si>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</si>
  <si>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</si>
  <si>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</si>
  <si>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</si>
  <si>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</si>
  <si>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</si>
  <si>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</si>
  <si>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</si>
  <si>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</si>
  <si>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</si>
  <si>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</si>
  <si>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</si>
  <si>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</si>
  <si>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</si>
  <si>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</si>
  <si>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</si>
  <si>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</si>
  <si>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</si>
  <si>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</si>
  <si>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</si>
  <si>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</si>
  <si>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</si>
  <si>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</si>
  <si>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</si>
  <si>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</si>
  <si>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</si>
  <si>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</si>
  <si>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</si>
  <si>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</si>
  <si>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</si>
  <si>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</si>
  <si>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</si>
  <si>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</si>
  <si>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</si>
  <si>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</si>
  <si>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</si>
  <si>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</si>
  <si>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</si>
  <si>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</si>
  <si>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</si>
  <si>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</si>
  <si>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</si>
  <si>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</si>
  <si>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</si>
  <si>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</si>
  <si>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</si>
  <si>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</si>
  <si>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</si>
  <si>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</si>
  <si>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</si>
  <si>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</si>
  <si>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</si>
  <si>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</si>
  <si>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</si>
  <si>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</si>
  <si>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</si>
  <si>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</si>
  <si>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</si>
  <si>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</si>
  <si>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</si>
  <si>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</si>
  <si>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</si>
  <si>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</si>
  <si>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</si>
  <si>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</si>
  <si>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</si>
  <si>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</si>
  <si>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</si>
  <si>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</si>
  <si>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</si>
  <si>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</si>
  <si>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</si>
  <si>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</si>
  <si>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</si>
  <si>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</si>
  <si>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</si>
  <si>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</si>
  <si>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</si>
  <si>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</si>
  <si>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</si>
  <si>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</si>
  <si>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</si>
  <si>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</si>
  <si>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</si>
  <si>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</si>
  <si>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</si>
  <si>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</si>
  <si>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</si>
  <si>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</si>
  <si>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</si>
  <si>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</si>
  <si>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</si>
  <si>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</si>
  <si>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</si>
  <si>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</si>
  <si>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</si>
  <si>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</si>
  <si>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</si>
  <si>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</si>
  <si>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</si>
  <si>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</si>
  <si>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</si>
  <si>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</si>
  <si>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</si>
  <si>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</si>
  <si>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</si>
  <si>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</si>
  <si>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</si>
  <si>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</si>
  <si>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</si>
  <si>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</si>
  <si>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</si>
  <si>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</si>
  <si>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</si>
  <si>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</si>
  <si>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</si>
  <si>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</si>
  <si>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</si>
  <si>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</si>
  <si>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</si>
  <si>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</si>
  <si>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</si>
  <si>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</si>
  <si>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</si>
  <si>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</si>
  <si>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</si>
  <si>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</si>
  <si>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</si>
  <si>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</si>
  <si>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</si>
  <si>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</si>
  <si>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</si>
  <si>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</si>
  <si>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</si>
  <si>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</si>
  <si>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</si>
  <si>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</si>
  <si>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</si>
  <si>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</si>
  <si>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</si>
  <si>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</si>
  <si>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</si>
  <si>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</si>
  <si>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</si>
  <si>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</si>
  <si>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</si>
  <si>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</si>
  <si>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</si>
  <si>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</si>
  <si>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</si>
  <si>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</si>
  <si>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</si>
  <si>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</si>
  <si>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</si>
  <si>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</si>
  <si>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</si>
  <si>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</si>
  <si>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</si>
  <si>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</si>
  <si>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</si>
  <si>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</si>
  <si>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</si>
  <si>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</si>
  <si>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</si>
  <si>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</si>
  <si>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</si>
  <si>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</si>
  <si>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</si>
  <si>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</si>
  <si>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</si>
  <si>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</si>
  <si>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</si>
  <si>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</si>
  <si>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</si>
  <si>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</si>
  <si>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</si>
  <si>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</si>
  <si>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</si>
  <si>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</si>
  <si>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</si>
  <si>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</si>
  <si>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</si>
  <si>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</si>
  <si>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</si>
  <si>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</si>
  <si>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</si>
  <si>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</si>
  <si>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</si>
  <si>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</si>
  <si>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</si>
  <si>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</si>
  <si>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</si>
  <si>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</si>
  <si>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</si>
  <si>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</si>
  <si>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</si>
  <si>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</si>
  <si>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</si>
  <si>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</si>
  <si>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</si>
  <si>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</si>
  <si>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</si>
  <si>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</si>
  <si>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</si>
  <si>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</si>
  <si>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</si>
  <si>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</si>
  <si>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</si>
  <si>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</si>
  <si>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</si>
  <si>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</si>
  <si>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</si>
  <si>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</si>
  <si>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</si>
  <si>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</si>
  <si>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</si>
  <si>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</si>
  <si>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</si>
  <si>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</si>
  <si>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</si>
  <si>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</si>
  <si>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</si>
  <si>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</si>
  <si>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</si>
  <si>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</si>
  <si>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</si>
  <si>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</si>
  <si>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</si>
  <si>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</si>
  <si>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</si>
  <si>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</si>
  <si>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</si>
  <si>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</si>
  <si>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</si>
  <si>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</si>
  <si>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</si>
  <si>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</si>
  <si>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</si>
  <si>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</si>
  <si>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</si>
  <si>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</si>
  <si>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</si>
  <si>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</si>
  <si>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</si>
  <si>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</si>
  <si>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</si>
  <si>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</si>
  <si>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</si>
  <si>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</si>
  <si>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</si>
  <si>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</si>
  <si>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</si>
  <si>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</si>
  <si>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</si>
  <si>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</si>
  <si>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</si>
  <si>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</si>
  <si>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</si>
  <si>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</si>
  <si>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</si>
  <si>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</si>
  <si>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</si>
  <si>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</si>
  <si>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</si>
  <si>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</si>
  <si>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</si>
  <si>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</si>
  <si>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</si>
  <si>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</si>
  <si>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</si>
  <si>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</si>
  <si>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</si>
  <si>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</si>
  <si>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</si>
  <si>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</si>
  <si>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</si>
  <si>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</si>
  <si>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</si>
  <si>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</si>
  <si>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</si>
  <si>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</si>
  <si>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</si>
  <si>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</si>
  <si>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</si>
  <si>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</si>
  <si>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</si>
  <si>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</si>
  <si>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</si>
  <si>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</si>
  <si>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</si>
  <si>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</si>
  <si>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</si>
  <si>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</si>
  <si>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</si>
  <si>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</si>
  <si>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</si>
  <si>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</si>
  <si>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</si>
  <si>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</si>
  <si>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</si>
  <si>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</si>
  <si>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</si>
  <si>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</si>
  <si>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</si>
  <si>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</si>
  <si>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</si>
  <si>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</si>
  <si>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</si>
  <si>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</si>
  <si>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</si>
  <si>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</si>
  <si>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</si>
  <si>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</si>
  <si>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</si>
  <si>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</si>
  <si>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</si>
  <si>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</si>
  <si>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</si>
  <si>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</si>
  <si>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</si>
  <si>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</si>
  <si>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</si>
  <si>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</si>
  <si>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</si>
  <si>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</si>
  <si>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</si>
  <si>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</si>
  <si>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</si>
  <si>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</si>
  <si>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</si>
  <si>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</si>
  <si>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</si>
  <si>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</si>
  <si>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</si>
  <si>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</si>
  <si>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</si>
  <si>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</si>
  <si>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</si>
  <si>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</si>
  <si>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</si>
  <si>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</si>
  <si>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</si>
  <si>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</si>
  <si>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</si>
  <si>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</si>
  <si>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</si>
  <si>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</si>
  <si>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</si>
  <si>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</si>
  <si>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</si>
  <si>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</si>
  <si>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</si>
  <si>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</si>
  <si>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</si>
  <si>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</si>
  <si>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</si>
  <si>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</si>
  <si>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</si>
  <si>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</si>
  <si>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</si>
  <si>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</si>
  <si>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</si>
  <si>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</si>
  <si>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</si>
  <si>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</si>
  <si>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</si>
  <si>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</si>
  <si>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</si>
  <si>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</si>
  <si>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</si>
  <si>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</si>
  <si>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</si>
  <si>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</si>
  <si>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</si>
  <si>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</si>
  <si>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</si>
  <si>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</si>
  <si>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</si>
  <si>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</si>
  <si>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</si>
  <si>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</si>
  <si>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</si>
  <si>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</si>
  <si>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</si>
  <si>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</si>
  <si>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</si>
  <si>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</si>
  <si>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</si>
  <si>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</si>
  <si>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</si>
  <si>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</si>
  <si>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</si>
  <si>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</si>
  <si>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</si>
  <si>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</si>
  <si>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</si>
  <si>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</si>
  <si>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</si>
  <si>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</si>
  <si>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</si>
  <si>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</si>
  <si>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</si>
  <si>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</si>
  <si>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</si>
  <si>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</si>
  <si>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</si>
  <si>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</si>
  <si>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</si>
  <si>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</si>
  <si>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</si>
  <si>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</si>
  <si>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</si>
  <si>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</si>
  <si>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</si>
  <si>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</si>
  <si>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</si>
  <si>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</si>
  <si>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</si>
  <si>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</si>
  <si>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</si>
  <si>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</si>
  <si>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</si>
  <si>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</si>
  <si>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</si>
  <si>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</si>
  <si>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</si>
  <si>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</si>
  <si>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</si>
  <si>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</si>
  <si>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</si>
  <si>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</si>
  <si>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</si>
  <si>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</si>
  <si>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</si>
  <si>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</si>
  <si>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</si>
  <si>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</si>
  <si>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</si>
  <si>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</si>
  <si>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</si>
  <si>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</si>
  <si>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</si>
  <si>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</si>
  <si>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</si>
  <si>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</si>
  <si>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</si>
  <si>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</si>
  <si>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</si>
  <si>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</si>
  <si>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</si>
  <si>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</si>
  <si>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</si>
  <si>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</si>
  <si>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</si>
  <si>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</si>
  <si>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</si>
  <si>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</si>
  <si>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</si>
  <si>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</si>
  <si>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</si>
  <si>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</si>
  <si>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</si>
  <si>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</si>
  <si>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</si>
  <si>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</si>
  <si>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</si>
  <si>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</si>
  <si>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</si>
  <si>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</si>
  <si>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</si>
  <si>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</si>
  <si>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</si>
  <si>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</si>
  <si>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</si>
  <si>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</si>
  <si>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</si>
  <si>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</si>
  <si>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</si>
  <si>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</si>
  <si>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</si>
  <si>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</si>
  <si>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</si>
  <si>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</si>
  <si>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</si>
  <si>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</si>
  <si>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</si>
  <si>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</si>
  <si>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</si>
  <si>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</si>
  <si>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</si>
  <si>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</si>
  <si>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</si>
  <si>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</si>
  <si>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</si>
  <si>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</si>
  <si>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</si>
  <si>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</si>
  <si>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</si>
  <si>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</si>
  <si>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</si>
  <si>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</si>
  <si>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</si>
  <si>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</si>
  <si>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</si>
  <si>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</si>
  <si>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</si>
  <si>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</si>
  <si>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</si>
  <si>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</si>
  <si>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</si>
  <si>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</si>
  <si>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</si>
  <si>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</si>
  <si>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</si>
  <si>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</si>
  <si>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</si>
  <si>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</si>
  <si>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</si>
  <si>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</si>
  <si>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</si>
  <si>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</si>
  <si>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</si>
  <si>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</si>
  <si>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</si>
  <si>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</si>
  <si>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</si>
  <si>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</si>
  <si>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</si>
  <si>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</si>
  <si>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</si>
  <si>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</si>
  <si>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</si>
  <si>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</si>
  <si>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</si>
  <si>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</si>
  <si>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</si>
  <si>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</si>
  <si>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</si>
  <si>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</si>
  <si>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</si>
  <si>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</si>
  <si>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</si>
  <si>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</si>
  <si>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</si>
  <si>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</si>
  <si>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</si>
  <si>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</si>
  <si>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</si>
  <si>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</si>
  <si>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</si>
  <si>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</si>
  <si>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</si>
  <si>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</si>
  <si>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</si>
  <si>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</si>
  <si>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</si>
  <si>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</si>
  <si>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</si>
  <si>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</si>
  <si>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</si>
  <si>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</si>
  <si>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</si>
  <si>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</si>
  <si>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</si>
  <si>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</si>
  <si>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</si>
  <si>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</si>
  <si>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</si>
  <si>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</si>
  <si>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</si>
  <si>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</si>
  <si>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</si>
  <si>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</si>
  <si>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</si>
  <si>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</si>
  <si>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</si>
  <si>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</si>
  <si>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</si>
  <si>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</si>
  <si>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</si>
  <si>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</si>
  <si>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</si>
  <si>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</si>
  <si>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</si>
  <si>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</si>
  <si>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</si>
  <si>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</si>
  <si>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</si>
  <si>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</si>
  <si>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</si>
  <si>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</si>
  <si>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</si>
  <si>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</si>
  <si>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</si>
  <si>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</si>
  <si>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</si>
  <si>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</si>
  <si>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</si>
  <si>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</si>
  <si>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</si>
  <si>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</si>
  <si>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</si>
  <si>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</si>
  <si>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</si>
  <si>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</si>
  <si>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</si>
  <si>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</si>
  <si>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</si>
  <si>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</si>
  <si>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</si>
  <si>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</si>
  <si>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</si>
  <si>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</si>
  <si>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</si>
  <si>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</si>
  <si>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</si>
  <si>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</si>
  <si>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</si>
  <si>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</si>
  <si>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</si>
  <si>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</si>
  <si>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</si>
  <si>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</si>
  <si>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</si>
  <si>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</si>
  <si>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</si>
  <si>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</si>
  <si>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</si>
  <si>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</si>
  <si>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</si>
  <si>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</si>
  <si>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</si>
  <si>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</si>
  <si>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</si>
  <si>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</si>
  <si>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</si>
  <si>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</si>
  <si>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</si>
  <si>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</si>
  <si>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</si>
  <si>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</si>
  <si>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</si>
  <si>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</si>
  <si>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</si>
  <si>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</si>
  <si>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</si>
  <si>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</si>
  <si>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</si>
  <si>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</si>
  <si>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</si>
  <si>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</si>
  <si>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</si>
  <si>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</si>
  <si>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</si>
  <si>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</si>
  <si>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</si>
  <si>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</si>
  <si>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</si>
  <si>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</si>
  <si>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</si>
  <si>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</si>
  <si>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</si>
  <si>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</si>
  <si>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</si>
  <si>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</si>
  <si>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</si>
  <si>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</si>
  <si>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</si>
  <si>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</si>
  <si>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</si>
  <si>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</si>
  <si>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</si>
  <si>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</si>
  <si>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</si>
  <si>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</si>
  <si>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</si>
  <si>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</si>
  <si>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</si>
  <si>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</si>
  <si>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</si>
  <si>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</si>
  <si>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</si>
  <si>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</si>
  <si>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</si>
  <si>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</si>
  <si>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</si>
  <si>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</si>
  <si>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</si>
  <si>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</si>
  <si>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</si>
  <si>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</si>
  <si>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</si>
  <si>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</si>
  <si>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</si>
  <si>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</si>
  <si>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</si>
  <si>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</si>
  <si>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</si>
  <si>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</si>
  <si>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</si>
  <si>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</si>
  <si>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</si>
  <si>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</si>
  <si>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</si>
  <si>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</si>
  <si>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</si>
  <si>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</si>
  <si>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</si>
  <si>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</si>
  <si>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</si>
  <si>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</si>
  <si>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</si>
  <si>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</si>
  <si>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</si>
  <si>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</si>
  <si>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</si>
  <si>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</si>
  <si>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</si>
  <si>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</si>
  <si>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</si>
  <si>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</si>
  <si>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</si>
  <si>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</si>
  <si>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</si>
  <si>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</si>
  <si>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</si>
  <si>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</si>
  <si>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</si>
  <si>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</si>
  <si>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</si>
  <si>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</si>
  <si>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</si>
  <si>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</si>
  <si>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</si>
  <si>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</si>
  <si>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</si>
  <si>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</si>
  <si>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</si>
  <si>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</si>
  <si>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</si>
  <si>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</si>
  <si>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</si>
  <si>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</si>
  <si>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</si>
  <si>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</si>
  <si>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</si>
  <si>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</si>
  <si>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</si>
  <si>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</si>
  <si>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</si>
  <si>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</si>
  <si>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</si>
  <si>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</si>
  <si>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</si>
  <si>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</si>
  <si>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</si>
  <si>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</si>
  <si>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</si>
  <si>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</si>
  <si>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</si>
  <si>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</si>
  <si>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</si>
  <si>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</si>
  <si>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</si>
  <si>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</si>
  <si>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</si>
  <si>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</si>
  <si>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</si>
  <si>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</si>
  <si>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</si>
  <si>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</si>
  <si>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</si>
  <si>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</si>
  <si>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</si>
  <si>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</si>
  <si>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</si>
  <si>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</si>
  <si>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</si>
  <si>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</si>
  <si>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</si>
  <si>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</si>
  <si>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</si>
  <si>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</si>
  <si>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</si>
  <si>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</si>
  <si>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</si>
  <si>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</si>
  <si>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</si>
  <si>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</si>
  <si>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</si>
  <si>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</si>
  <si>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</si>
  <si>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</si>
  <si>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</si>
  <si>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</si>
  <si>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</si>
  <si>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</si>
  <si>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</si>
  <si>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</si>
  <si>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</si>
  <si>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</si>
  <si>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</si>
  <si>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</si>
  <si>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</si>
  <si>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</si>
  <si>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</si>
  <si>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</si>
  <si>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</si>
  <si>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</si>
  <si>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</si>
  <si>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</si>
  <si>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</si>
  <si>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</si>
  <si>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</si>
  <si>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</si>
  <si>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</si>
  <si>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</si>
  <si>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</si>
  <si>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</si>
  <si>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</si>
  <si>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</si>
  <si>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</si>
  <si>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</si>
  <si>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</si>
  <si>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</si>
  <si>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</si>
  <si>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</si>
  <si>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</si>
  <si>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</si>
  <si>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</si>
  <si>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</si>
  <si>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</si>
  <si>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</si>
  <si>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</si>
  <si>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</si>
  <si>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</si>
  <si>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</si>
  <si>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</si>
  <si>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</si>
  <si>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</si>
  <si>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</si>
  <si>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</si>
  <si>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</si>
  <si>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</si>
  <si>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</si>
  <si>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</si>
  <si>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</si>
  <si>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</si>
  <si>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</si>
  <si>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</si>
  <si>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</si>
  <si>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</si>
  <si>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</si>
  <si>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</si>
  <si>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</si>
  <si>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</si>
  <si>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</si>
  <si>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</si>
  <si>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</si>
  <si>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</si>
  <si>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</si>
  <si>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</si>
  <si>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</si>
  <si>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</si>
  <si>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</si>
  <si>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</si>
  <si>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</si>
  <si>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</si>
  <si>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</si>
  <si>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</si>
  <si>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</si>
  <si>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</si>
  <si>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</si>
  <si>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</si>
  <si>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</si>
  <si>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</si>
  <si>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</si>
  <si>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</si>
  <si>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</si>
  <si>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</si>
  <si>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</si>
  <si>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</si>
  <si>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</si>
  <si>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</si>
  <si>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</si>
  <si>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</si>
  <si>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</si>
  <si>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</si>
  <si>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</si>
  <si>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</si>
  <si>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</si>
  <si>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</si>
  <si>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</si>
  <si>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</si>
  <si>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</si>
  <si>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</si>
  <si>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</si>
  <si>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</si>
  <si>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</si>
  <si>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</si>
  <si>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</si>
  <si>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</si>
  <si>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</si>
  <si>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</si>
  <si>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</si>
  <si>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</si>
  <si>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</si>
  <si>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</si>
  <si>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</si>
  <si>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</si>
  <si>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</si>
  <si>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</si>
  <si>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</si>
  <si>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</si>
  <si>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</si>
  <si>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</si>
  <si>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</si>
  <si>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</si>
  <si>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</si>
  <si>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</si>
  <si>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</si>
  <si>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</si>
  <si>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</si>
  <si>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</si>
  <si>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</si>
  <si>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</si>
  <si>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</si>
  <si>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</si>
  <si>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</si>
  <si>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</si>
  <si>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</si>
  <si>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</si>
  <si>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</si>
  <si>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</si>
  <si>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</si>
  <si>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</si>
  <si>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</si>
  <si>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</si>
  <si>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</si>
  <si>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</si>
  <si>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</si>
  <si>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</si>
  <si>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</si>
  <si>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</si>
  <si>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</si>
  <si>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</si>
  <si>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</si>
  <si>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</si>
  <si>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</si>
  <si>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</si>
  <si>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</si>
  <si>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</si>
  <si>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</si>
  <si>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</si>
  <si>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</si>
  <si>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</si>
  <si>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</si>
  <si>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</si>
  <si>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</si>
  <si>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</si>
  <si>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</si>
  <si>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</si>
  <si>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</si>
  <si>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</si>
  <si>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</si>
  <si>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</si>
  <si>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</si>
  <si>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</si>
  <si>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</si>
  <si>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</si>
  <si>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</si>
  <si>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</si>
  <si>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</si>
  <si>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</si>
  <si>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</si>
  <si>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</si>
  <si>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</si>
  <si>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</si>
  <si>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</si>
  <si>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</si>
  <si>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</si>
  <si>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</si>
  <si>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</si>
  <si>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</si>
  <si>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</si>
  <si>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</si>
  <si>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</si>
  <si>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</si>
  <si>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</si>
  <si>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</si>
  <si>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</si>
  <si>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</si>
  <si>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</si>
  <si>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</si>
  <si>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</si>
  <si>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</si>
  <si>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</si>
  <si>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</si>
  <si>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</si>
  <si>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</si>
  <si>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</si>
  <si>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</si>
  <si>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</si>
  <si>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</si>
  <si>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</si>
  <si>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</si>
  <si>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</si>
  <si>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</si>
  <si>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</si>
  <si>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</si>
  <si>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</si>
  <si>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</si>
  <si>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</si>
  <si>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</si>
  <si>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</si>
  <si>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</si>
  <si>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</si>
  <si>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</si>
  <si>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</si>
  <si>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</si>
  <si>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</si>
  <si>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</si>
  <si>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</si>
  <si>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</si>
  <si>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</si>
  <si>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</si>
  <si>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</si>
  <si>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</si>
  <si>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</si>
  <si>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</si>
  <si>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</si>
  <si>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</si>
  <si>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</si>
  <si>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</si>
  <si>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</si>
  <si>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</si>
  <si>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</si>
  <si>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</si>
  <si>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</si>
  <si>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</si>
  <si>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</si>
  <si>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</si>
  <si>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</si>
  <si>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</si>
  <si>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</si>
  <si>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</si>
  <si>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</si>
  <si>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</si>
  <si>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</si>
  <si>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</si>
  <si>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</si>
  <si>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</si>
  <si>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</si>
  <si>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</si>
  <si>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</si>
  <si>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</si>
  <si>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</si>
  <si>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</si>
  <si>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</si>
  <si>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</si>
  <si>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</si>
  <si>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</si>
  <si>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</si>
  <si>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</si>
  <si>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</si>
  <si>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</si>
  <si>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</si>
  <si>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</si>
  <si>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</si>
  <si>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</si>
  <si>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</si>
  <si>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</si>
  <si>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</si>
  <si>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</si>
  <si>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</si>
  <si>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</si>
  <si>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</si>
  <si>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</si>
  <si>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</si>
  <si>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</si>
  <si>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</si>
  <si>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</si>
  <si>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</si>
  <si>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</si>
  <si>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</si>
  <si>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</si>
  <si>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</si>
  <si>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</si>
  <si>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</si>
  <si>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</si>
  <si>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</si>
  <si>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</si>
  <si>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</si>
  <si>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</si>
  <si>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</si>
  <si>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</si>
  <si>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</si>
  <si>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</si>
  <si>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</si>
  <si>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</si>
  <si>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</si>
  <si>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</si>
  <si>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</si>
  <si>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</si>
  <si>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</si>
  <si>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</si>
  <si>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</si>
  <si>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</si>
  <si>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</si>
  <si>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</si>
  <si>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</si>
  <si>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</si>
  <si>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</si>
  <si>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</si>
  <si>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</si>
  <si>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</si>
  <si>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</si>
  <si>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</si>
  <si>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</si>
  <si>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</si>
  <si>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</si>
  <si>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</si>
  <si>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</si>
  <si>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</si>
  <si>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</si>
  <si>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</si>
  <si>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</si>
  <si>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</si>
  <si>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</si>
  <si>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</si>
  <si>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</si>
  <si>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</si>
  <si>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</si>
  <si>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</si>
  <si>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</si>
  <si>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</si>
  <si>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</si>
  <si>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</si>
  <si>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</si>
  <si>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</si>
  <si>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</si>
  <si>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</si>
  <si>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</si>
  <si>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</si>
  <si>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</si>
  <si>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</si>
  <si>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</si>
  <si>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</si>
  <si>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</si>
  <si>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</si>
  <si>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</si>
  <si>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</si>
  <si>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</si>
  <si>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</si>
  <si>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</si>
  <si>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</si>
  <si>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</si>
  <si>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</si>
  <si>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</si>
  <si>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</si>
  <si>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</si>
  <si>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</si>
  <si>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</si>
  <si>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</si>
  <si>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</si>
  <si>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</si>
  <si>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</si>
  <si>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</si>
  <si>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</si>
  <si>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</si>
  <si>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</si>
  <si>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</si>
  <si>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</si>
  <si>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</si>
  <si>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</si>
  <si>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</si>
  <si>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</si>
  <si>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</si>
  <si>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</si>
  <si>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</si>
  <si>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</si>
  <si>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</si>
  <si>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</si>
  <si>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</si>
  <si>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</si>
  <si>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</si>
  <si>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</si>
  <si>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</si>
  <si>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</si>
  <si>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</si>
  <si>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</si>
  <si>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</si>
  <si>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</si>
  <si>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</si>
  <si>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</si>
  <si>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</si>
  <si>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</si>
  <si>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</si>
  <si>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</si>
  <si>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</si>
  <si>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</si>
  <si>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</si>
  <si>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</si>
  <si>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</si>
  <si>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</si>
  <si>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</si>
  <si>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</si>
  <si>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</si>
  <si>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</si>
  <si>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</si>
  <si>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</si>
  <si>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</si>
  <si>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</si>
  <si>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</si>
  <si>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</si>
  <si>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</si>
  <si>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</si>
  <si>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</si>
  <si>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</si>
  <si>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</si>
  <si>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</si>
  <si>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</si>
  <si>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</si>
  <si>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</si>
  <si>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</si>
  <si>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</si>
  <si>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</si>
  <si>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</si>
  <si>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</si>
  <si>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</si>
  <si>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</si>
  <si>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</si>
  <si>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</si>
  <si>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</si>
  <si>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</si>
  <si>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</si>
  <si>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</si>
  <si>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</si>
  <si>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</si>
  <si>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</si>
  <si>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</si>
  <si>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</si>
  <si>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</si>
  <si>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</si>
  <si>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</si>
  <si>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</si>
  <si>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</si>
  <si>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</si>
  <si>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</si>
  <si>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</si>
  <si>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</si>
  <si>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</si>
  <si>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</si>
  <si>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</si>
  <si>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</si>
  <si>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</si>
  <si>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</si>
  <si>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</si>
  <si>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</si>
  <si>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</si>
  <si>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</si>
  <si>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</si>
  <si>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</si>
  <si>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</si>
  <si>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</si>
  <si>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</si>
  <si>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</si>
  <si>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</si>
  <si>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</si>
  <si>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</si>
  <si>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</si>
  <si>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</si>
  <si>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</si>
  <si>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</si>
  <si>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</si>
  <si>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</si>
  <si>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</si>
  <si>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</si>
  <si>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</si>
  <si>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</si>
  <si>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</si>
  <si>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</si>
  <si>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</si>
  <si>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</si>
  <si>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</si>
  <si>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</si>
  <si>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</si>
  <si>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</si>
  <si>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</si>
  <si>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</si>
  <si>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</si>
  <si>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</si>
  <si>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</si>
  <si>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</si>
  <si>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</si>
  <si>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</si>
  <si>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</si>
  <si>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</si>
  <si>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</si>
  <si>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</si>
  <si>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</si>
  <si>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</si>
  <si>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</si>
  <si>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</si>
  <si>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</si>
  <si>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</si>
  <si>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</si>
  <si>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</si>
  <si>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</si>
  <si>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</si>
  <si>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</si>
  <si>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</si>
  <si>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</si>
  <si>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</si>
  <si>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</si>
  <si>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</si>
  <si>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</si>
  <si>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</si>
  <si>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</si>
  <si>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</si>
  <si>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</si>
  <si>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</si>
  <si>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</si>
  <si>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</si>
  <si>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</si>
  <si>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</si>
  <si>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</si>
  <si>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</si>
  <si>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</si>
  <si>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</si>
  <si>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</si>
  <si>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</si>
  <si>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</si>
  <si>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</si>
  <si>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</si>
  <si>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</si>
  <si>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</si>
  <si>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</si>
  <si>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</si>
  <si>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</si>
  <si>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</si>
  <si>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</si>
  <si>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</si>
  <si>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</si>
  <si>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</si>
  <si>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</si>
  <si>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</si>
  <si>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</si>
  <si>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</si>
  <si>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</si>
  <si>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</si>
  <si>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</si>
  <si>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</si>
  <si>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</si>
  <si>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</si>
  <si>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</si>
  <si>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</si>
  <si>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</si>
  <si>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</si>
  <si>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</si>
  <si>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</si>
  <si>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</si>
  <si>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</si>
  <si>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</si>
  <si>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</si>
  <si>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</si>
  <si>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</si>
  <si>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</si>
  <si>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</si>
  <si>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</si>
  <si>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</si>
  <si>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</si>
  <si>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</si>
  <si>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</si>
  <si>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</si>
  <si>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</si>
  <si>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</si>
  <si>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</si>
  <si>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</si>
  <si>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</si>
  <si>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</si>
  <si>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</si>
  <si>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</si>
  <si>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</si>
  <si>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</si>
  <si>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</si>
  <si>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</si>
  <si>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</si>
  <si>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</si>
  <si>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</si>
  <si>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</si>
  <si>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</si>
  <si>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</si>
  <si>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</si>
  <si>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</si>
  <si>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</si>
  <si>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</si>
  <si>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</si>
  <si>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</si>
  <si>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</si>
  <si>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</si>
  <si>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</si>
  <si>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</si>
  <si>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</si>
  <si>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</si>
  <si>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</si>
  <si>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</si>
  <si>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</si>
  <si>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</si>
  <si>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</si>
  <si>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</si>
  <si>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</si>
  <si>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</si>
  <si>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</si>
  <si>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</si>
  <si>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</si>
  <si>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</si>
  <si>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</si>
  <si>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</si>
  <si>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</si>
  <si>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</si>
  <si>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</si>
  <si>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</si>
  <si>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</si>
  <si>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</si>
  <si>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</si>
  <si>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</si>
  <si>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</si>
  <si>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</si>
  <si>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</si>
  <si>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</si>
  <si>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</si>
  <si>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</si>
  <si>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</si>
  <si>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</si>
  <si>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</si>
  <si>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</si>
  <si>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</si>
  <si>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</si>
  <si>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</si>
  <si>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</si>
  <si>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</si>
  <si>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</si>
  <si>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</si>
  <si>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</si>
  <si>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</si>
  <si>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</si>
  <si>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</si>
  <si>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</si>
  <si>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</si>
  <si>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</si>
  <si>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</si>
  <si>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</si>
  <si>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</si>
  <si>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</si>
  <si>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</si>
  <si>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</si>
  <si>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</si>
  <si>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</si>
  <si>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</si>
  <si>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</si>
  <si>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</si>
  <si>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</si>
  <si>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</si>
  <si>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</si>
  <si>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</si>
  <si>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</si>
  <si>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</si>
  <si>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</si>
  <si>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</si>
  <si>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</si>
  <si>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</si>
  <si>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</si>
  <si>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</si>
  <si>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</si>
  <si>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</si>
  <si>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</si>
  <si>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</si>
  <si>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</si>
  <si>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</si>
  <si>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</si>
  <si>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</si>
  <si>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</si>
  <si>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</si>
  <si>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</si>
  <si>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</si>
  <si>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</si>
  <si>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</si>
  <si>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</si>
  <si>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</si>
  <si>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</si>
  <si>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</si>
  <si>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</si>
  <si>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</si>
  <si>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</si>
  <si>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</si>
  <si>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</si>
  <si>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</si>
  <si>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</si>
  <si>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</si>
  <si>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</si>
  <si>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</si>
  <si>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</si>
  <si>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</si>
  <si>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</si>
  <si>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</si>
  <si>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</si>
  <si>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</si>
  <si>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</si>
  <si>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</si>
  <si>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</si>
  <si>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</si>
  <si>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</si>
  <si>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</si>
  <si>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</si>
  <si>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</si>
  <si>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</si>
  <si>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</si>
  <si>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</si>
  <si>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</si>
  <si>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</si>
  <si>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</si>
  <si>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</si>
  <si>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</si>
  <si>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</si>
  <si>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</si>
  <si>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</si>
  <si>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</si>
  <si>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</si>
  <si>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</si>
  <si>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</si>
  <si>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</si>
  <si>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</si>
  <si>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</si>
  <si>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</si>
  <si>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</si>
  <si>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</si>
  <si>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</si>
  <si>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</si>
  <si>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</si>
  <si>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</si>
  <si>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</si>
  <si>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</si>
  <si>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</si>
  <si>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</si>
  <si>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</si>
  <si>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</si>
  <si>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</si>
  <si>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</si>
  <si>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</si>
  <si>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</si>
  <si>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</si>
  <si>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</si>
  <si>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</si>
  <si>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</si>
  <si>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</si>
  <si>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</si>
  <si>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</si>
  <si>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</si>
  <si>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</si>
  <si>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</si>
  <si>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</si>
  <si>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</si>
  <si>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</si>
  <si>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</si>
  <si>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</si>
  <si>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</si>
  <si>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</si>
  <si>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</si>
  <si>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</si>
  <si>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</si>
  <si>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</si>
  <si>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</si>
  <si>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</si>
  <si>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</si>
  <si>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</si>
  <si>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</si>
  <si>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</si>
  <si>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</si>
  <si>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</si>
  <si>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</si>
  <si>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</si>
  <si>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</si>
  <si>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</si>
  <si>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</si>
  <si>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</si>
  <si>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</si>
  <si>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</si>
  <si>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</si>
  <si>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</si>
  <si>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</si>
  <si>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</si>
  <si>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</si>
  <si>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</si>
  <si>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</si>
  <si>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</si>
  <si>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</si>
  <si>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</si>
  <si>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</si>
  <si>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</si>
  <si>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</si>
  <si>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</si>
  <si>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</si>
  <si>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</si>
  <si>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</si>
  <si>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</si>
  <si>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</si>
  <si>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</si>
  <si>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</si>
  <si>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</si>
  <si>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</si>
  <si>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</si>
  <si>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</si>
  <si>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</si>
  <si>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</si>
  <si>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</si>
  <si>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</si>
  <si>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</si>
  <si>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</si>
  <si>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</si>
  <si>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</si>
  <si>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</si>
  <si>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</si>
  <si>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</si>
  <si>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</si>
  <si>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</si>
  <si>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</si>
  <si>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</si>
  <si>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</si>
  <si>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</si>
  <si>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</si>
  <si>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</si>
  <si>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</si>
  <si>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</si>
  <si>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</si>
  <si>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</si>
  <si>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</si>
  <si>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</si>
  <si>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</si>
  <si>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</si>
  <si>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</si>
  <si>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</si>
  <si>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</si>
  <si>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</si>
  <si>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</si>
  <si>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</si>
  <si>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</si>
  <si>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</si>
  <si>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</si>
  <si>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</si>
  <si>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</si>
  <si>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</si>
  <si>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</si>
  <si>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</si>
  <si>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</si>
  <si>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</si>
  <si>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</si>
  <si>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</si>
  <si>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</si>
  <si>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</si>
  <si>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</si>
  <si>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</si>
  <si>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</si>
  <si>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</si>
  <si>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</si>
  <si>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</si>
  <si>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</si>
  <si>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</si>
  <si>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</si>
  <si>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</si>
  <si>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</si>
  <si>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</si>
  <si>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</si>
  <si>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</si>
  <si>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</si>
  <si>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</si>
  <si>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</si>
  <si>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</si>
  <si>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</si>
  <si>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</si>
  <si>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</si>
  <si>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</si>
  <si>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</si>
  <si>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</si>
  <si>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</si>
  <si>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</si>
  <si>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</si>
  <si>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</si>
  <si>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</si>
  <si>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</si>
  <si>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</si>
  <si>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</si>
  <si>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</si>
  <si>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</si>
  <si>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</si>
  <si>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</si>
  <si>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</si>
  <si>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</si>
  <si>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</si>
  <si>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</si>
  <si>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</si>
  <si>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</si>
  <si>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</si>
  <si>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</si>
  <si>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</si>
  <si>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</si>
  <si>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</si>
  <si>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</si>
  <si>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</si>
  <si>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</si>
  <si>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</si>
  <si>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</si>
  <si>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</si>
  <si>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</si>
  <si>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</si>
  <si>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</si>
  <si>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</si>
  <si>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</si>
  <si>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</si>
  <si>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</si>
  <si>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</si>
  <si>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</si>
  <si>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</si>
  <si>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</si>
  <si>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</si>
  <si>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</si>
  <si>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</si>
  <si>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</si>
  <si>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</si>
  <si>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</si>
  <si>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</si>
  <si>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</si>
  <si>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</si>
  <si>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</si>
  <si>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</si>
  <si>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</si>
  <si>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</si>
  <si>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</si>
  <si>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</si>
  <si>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</si>
  <si>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</si>
  <si>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</si>
  <si>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</si>
  <si>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</si>
  <si>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</si>
  <si>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</si>
  <si>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</si>
  <si>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</si>
  <si>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</si>
  <si>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</si>
  <si>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</si>
  <si>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</si>
  <si>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</si>
  <si>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</si>
  <si>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</si>
  <si>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</si>
  <si>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</si>
  <si>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</si>
  <si>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</si>
  <si>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</si>
  <si>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</si>
  <si>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</si>
  <si>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</si>
  <si>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</si>
  <si>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</si>
  <si>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</si>
  <si>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</si>
  <si>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</si>
  <si>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</si>
  <si>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</si>
  <si>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</si>
  <si>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</si>
  <si>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</si>
  <si>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</si>
  <si>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</si>
  <si>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</si>
  <si>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</si>
  <si>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</si>
  <si>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</si>
  <si>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</si>
  <si>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</si>
  <si>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</si>
  <si>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</si>
  <si>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</si>
  <si>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</si>
  <si>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</si>
  <si>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</si>
  <si>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</si>
  <si>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</si>
  <si>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</si>
  <si>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</si>
  <si>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</si>
  <si>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</si>
  <si>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</si>
  <si>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</si>
  <si>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</si>
  <si>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</si>
  <si>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</si>
  <si>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</si>
  <si>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</si>
  <si>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</si>
  <si>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</si>
  <si>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</si>
  <si>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</si>
  <si>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</si>
  <si>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</si>
  <si>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</si>
  <si>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</si>
  <si>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</si>
  <si>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</si>
  <si>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</si>
  <si>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</si>
  <si>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</si>
  <si>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</si>
  <si>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</si>
  <si>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</si>
  <si>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</si>
  <si>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</si>
  <si>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</si>
  <si>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</si>
  <si>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</si>
  <si>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</si>
  <si>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</si>
  <si>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</si>
  <si>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</si>
  <si>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</si>
  <si>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</si>
  <si>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</si>
  <si>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</si>
  <si>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</si>
  <si>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</si>
  <si>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</si>
  <si>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</si>
  <si>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</si>
  <si>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</si>
  <si>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</si>
  <si>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</si>
  <si>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</si>
  <si>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</si>
  <si>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</si>
  <si>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</si>
  <si>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</si>
  <si>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</si>
  <si>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</si>
  <si>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</si>
  <si>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</si>
  <si>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</si>
  <si>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</si>
  <si>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</si>
  <si>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</si>
  <si>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</si>
  <si>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</si>
  <si>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</si>
  <si>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</si>
  <si>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</si>
  <si>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</si>
  <si>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</si>
  <si>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</si>
  <si>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</si>
  <si>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</si>
  <si>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</si>
  <si>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</si>
  <si>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</si>
  <si>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</si>
  <si>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</si>
  <si>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</si>
  <si>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</si>
  <si>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</si>
  <si>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</si>
  <si>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</si>
  <si>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</si>
  <si>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</si>
  <si>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</si>
  <si>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</si>
  <si>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</si>
  <si>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</si>
  <si>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</si>
  <si>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</si>
  <si>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</si>
  <si>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</si>
  <si>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</si>
  <si>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</si>
  <si>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</si>
  <si>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</si>
  <si>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</si>
  <si>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</si>
  <si>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</si>
  <si>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</si>
  <si>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</si>
  <si>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</si>
  <si>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</si>
  <si>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</si>
  <si>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</si>
  <si>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</si>
  <si>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</si>
  <si>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</si>
  <si>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</si>
  <si>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</si>
  <si>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</si>
  <si>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</si>
  <si>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</si>
  <si>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</si>
  <si>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</si>
  <si>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</si>
  <si>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</si>
  <si>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</si>
  <si>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</si>
  <si>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</si>
  <si>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</si>
  <si>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</si>
  <si>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</si>
  <si>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</si>
  <si>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</si>
  <si>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</si>
  <si>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</si>
  <si>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</si>
  <si>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</si>
  <si>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</si>
  <si>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</si>
  <si>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</si>
  <si>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</si>
  <si>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</si>
  <si>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</si>
  <si>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</si>
  <si>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</si>
  <si>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</si>
  <si>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</si>
  <si>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</si>
  <si>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</si>
  <si>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</si>
  <si>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</si>
  <si>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</si>
  <si>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</si>
  <si>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</si>
  <si>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</si>
  <si>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</si>
  <si>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</si>
  <si>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</si>
  <si>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</si>
  <si>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</si>
  <si>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</si>
  <si>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</si>
  <si>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</si>
  <si>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</si>
  <si>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</si>
  <si>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</si>
  <si>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</si>
  <si>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</si>
  <si>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</si>
  <si>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</si>
  <si>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</si>
  <si>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</si>
  <si>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</si>
  <si>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</si>
  <si>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</si>
  <si>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</si>
  <si>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</si>
  <si>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</si>
  <si>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</si>
  <si>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</si>
  <si>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</si>
  <si>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</si>
  <si>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</si>
  <si>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</si>
  <si>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</si>
  <si>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</si>
  <si>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</si>
  <si>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</si>
  <si>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</si>
  <si>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</si>
  <si>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</si>
  <si>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</si>
  <si>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</si>
  <si>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</si>
  <si>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</si>
  <si>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</si>
  <si>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</si>
  <si>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</si>
  <si>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</si>
  <si>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</si>
  <si>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</si>
  <si>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</si>
  <si>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</si>
  <si>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</si>
  <si>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</si>
  <si>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</si>
  <si>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</si>
  <si>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</si>
  <si>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</si>
  <si>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</si>
  <si>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</si>
  <si>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</si>
  <si>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</si>
  <si>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</si>
  <si>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</si>
  <si>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</si>
  <si>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</si>
  <si>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</si>
  <si>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</si>
  <si>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</si>
  <si>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</si>
  <si>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</si>
  <si>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</si>
  <si>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</si>
  <si>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</si>
  <si>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</si>
  <si>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</si>
  <si>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</si>
  <si>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</si>
  <si>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</si>
  <si>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</si>
  <si>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</si>
  <si>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</si>
  <si>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</si>
  <si>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</si>
  <si>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</si>
  <si>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</si>
  <si>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</si>
  <si>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</si>
  <si>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</si>
  <si>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</si>
  <si>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</si>
  <si>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</si>
  <si>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</si>
  <si>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</si>
  <si>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</si>
  <si>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</si>
  <si>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</si>
  <si>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</si>
  <si>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</si>
  <si>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</si>
  <si>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</si>
  <si>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</si>
  <si>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</si>
  <si>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</si>
  <si>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</si>
  <si>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</si>
  <si>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</si>
  <si>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</si>
  <si>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</si>
  <si>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</si>
  <si>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</si>
  <si>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</si>
  <si>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</si>
  <si>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</si>
  <si>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</si>
  <si>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</si>
  <si>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</si>
  <si>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</si>
  <si>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</si>
  <si>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</si>
  <si>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</si>
  <si>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</si>
  <si>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</si>
  <si>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</si>
  <si>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</si>
  <si>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</si>
  <si>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</si>
  <si>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</si>
  <si>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</si>
  <si>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</si>
  <si>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</si>
  <si>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</si>
  <si>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</si>
  <si>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</si>
  <si>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</si>
  <si>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</si>
  <si>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</si>
  <si>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</si>
  <si>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</si>
  <si>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</si>
  <si>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</si>
  <si>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</si>
  <si>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</si>
  <si>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</si>
  <si>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</si>
  <si>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</si>
  <si>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</si>
  <si>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</si>
  <si>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</si>
  <si>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</si>
  <si>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</si>
  <si>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</si>
  <si>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</si>
  <si>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</si>
  <si>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</si>
  <si>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</si>
  <si>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</si>
  <si>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</si>
  <si>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</si>
  <si>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</si>
  <si>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</si>
  <si>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</si>
  <si>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</si>
  <si>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</si>
  <si>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</si>
  <si>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</si>
  <si>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</si>
  <si>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</si>
  <si>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</si>
  <si>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</si>
  <si>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</si>
  <si>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</si>
  <si>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</si>
  <si>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</si>
  <si>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</si>
  <si>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</si>
  <si>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</si>
  <si>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</si>
  <si>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</si>
  <si>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</si>
  <si>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</si>
  <si>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</si>
  <si>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</si>
  <si>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</si>
  <si>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</si>
  <si>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</si>
  <si>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</si>
  <si>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</si>
  <si>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</si>
  <si>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</si>
  <si>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</si>
  <si>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</si>
  <si>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</si>
  <si>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</si>
  <si>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</si>
  <si>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</si>
  <si>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</si>
  <si>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</si>
  <si>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</si>
  <si>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</si>
  <si>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</si>
  <si>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</si>
  <si>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</si>
  <si>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</si>
  <si>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</si>
  <si>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</si>
  <si>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</si>
  <si>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</si>
  <si>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</si>
  <si>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</si>
  <si>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</si>
  <si>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</si>
  <si>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</si>
  <si>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</si>
  <si>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</si>
  <si>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</si>
  <si>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</si>
  <si>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</si>
  <si>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</si>
  <si>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</si>
  <si>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</si>
  <si>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</si>
  <si>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</si>
  <si>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</si>
  <si>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</si>
  <si>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</si>
  <si>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</si>
  <si>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</si>
  <si>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</si>
  <si>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</si>
  <si>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</si>
  <si>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</si>
  <si>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</si>
  <si>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</si>
  <si>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</si>
  <si>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</si>
  <si>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</si>
  <si>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</si>
  <si>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</si>
  <si>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</si>
  <si>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</si>
  <si>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</si>
  <si>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</si>
  <si>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</si>
  <si>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</si>
  <si>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</si>
  <si>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</si>
  <si>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</si>
  <si>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</si>
  <si>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</si>
  <si>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</si>
  <si>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</si>
  <si>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</si>
  <si>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</si>
  <si>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</si>
  <si>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</si>
  <si>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</si>
  <si>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</si>
  <si>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</si>
  <si>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</si>
  <si>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</si>
  <si>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</si>
  <si>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</si>
  <si>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</si>
  <si>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</si>
  <si>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</si>
  <si>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</si>
  <si>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</si>
  <si>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</si>
  <si>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</si>
  <si>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</si>
  <si>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</si>
  <si>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</si>
  <si>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</si>
  <si>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</si>
  <si>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</si>
  <si>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</si>
  <si>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</si>
  <si>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</si>
  <si>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</si>
  <si>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</si>
  <si>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</si>
  <si>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</si>
  <si>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</si>
  <si>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</si>
  <si>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</si>
  <si>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</si>
  <si>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</si>
  <si>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</si>
  <si>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</si>
  <si>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</si>
  <si>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</si>
  <si>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</si>
  <si>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</si>
  <si>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</si>
  <si>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</si>
  <si>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</si>
  <si>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</si>
  <si>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</si>
  <si>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</si>
  <si>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</si>
  <si>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</si>
  <si>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</si>
  <si>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</si>
  <si>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</si>
  <si>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</si>
  <si>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</si>
  <si>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</si>
  <si>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</si>
  <si>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</si>
  <si>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</si>
  <si>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</si>
  <si>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</si>
  <si>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</si>
  <si>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</si>
  <si>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</si>
  <si>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</si>
  <si>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</si>
  <si>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</si>
  <si>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</si>
  <si>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</si>
  <si>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</si>
  <si>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</si>
  <si>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</si>
  <si>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</si>
  <si>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</si>
  <si>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</si>
  <si>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</si>
  <si>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</si>
  <si>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</si>
  <si>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</si>
  <si>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</si>
  <si>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</si>
  <si>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</si>
  <si>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</si>
  <si>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</si>
  <si>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</si>
  <si>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</si>
  <si>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</si>
  <si>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</si>
  <si>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</si>
  <si>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</si>
  <si>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</si>
  <si>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</si>
  <si>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</si>
  <si>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</si>
  <si>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</si>
  <si>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</si>
  <si>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</si>
  <si>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</si>
  <si>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</si>
  <si>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</si>
  <si>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</si>
  <si>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</si>
  <si>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</si>
  <si>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</si>
  <si>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</si>
  <si>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</si>
  <si>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</si>
  <si>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</si>
  <si>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</si>
  <si>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</si>
  <si>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</si>
  <si>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</si>
  <si>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</si>
  <si>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</si>
  <si>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</si>
  <si>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</si>
  <si>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</si>
  <si>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</si>
  <si>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</si>
  <si>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</si>
  <si>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</si>
  <si>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</si>
  <si>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</si>
  <si>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</si>
  <si>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</si>
  <si>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</si>
  <si>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</si>
  <si>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</si>
  <si>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</si>
  <si>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</si>
  <si>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</si>
  <si>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</si>
  <si>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</si>
  <si>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</si>
  <si>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</si>
  <si>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</si>
  <si>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</si>
  <si>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</si>
  <si>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</si>
  <si>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</si>
  <si>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</si>
  <si>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</si>
  <si>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</si>
  <si>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</si>
  <si>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</si>
  <si>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</si>
  <si>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</si>
  <si>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</si>
  <si>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</si>
  <si>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</si>
  <si>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</si>
  <si>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</si>
  <si>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</si>
  <si>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</si>
  <si>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</si>
  <si>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</si>
  <si>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</si>
  <si>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</si>
  <si>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</si>
  <si>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</si>
  <si>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</si>
  <si>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</si>
  <si>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</si>
  <si>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</si>
  <si>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</si>
  <si>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</si>
  <si>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</si>
  <si>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</si>
  <si>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</si>
  <si>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</si>
  <si>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</si>
  <si>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</si>
  <si>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</si>
  <si>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</si>
  <si>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</si>
  <si>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</si>
  <si>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</si>
  <si>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</si>
  <si>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</si>
  <si>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</si>
  <si>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</si>
  <si>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</si>
  <si>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</si>
  <si>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</si>
  <si>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</si>
  <si>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</si>
  <si>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</si>
  <si>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</si>
  <si>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</si>
  <si>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</si>
  <si>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</si>
  <si>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</si>
  <si>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</si>
  <si>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</si>
  <si>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</si>
  <si>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</si>
  <si>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</si>
  <si>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</si>
  <si>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</si>
  <si>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</si>
  <si>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</si>
  <si>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</si>
  <si>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</si>
  <si>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</si>
  <si>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</si>
  <si>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</si>
  <si>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</si>
  <si>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</si>
  <si>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</si>
  <si>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</si>
  <si>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</si>
  <si>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</si>
  <si>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</si>
  <si>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</si>
  <si>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</si>
  <si>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</si>
  <si>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</si>
  <si>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</si>
  <si>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</si>
  <si>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</si>
  <si>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</si>
  <si>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</si>
  <si>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</si>
  <si>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</si>
  <si>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</si>
  <si>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</si>
  <si>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</si>
  <si>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</si>
  <si>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</si>
  <si>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</si>
  <si>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</si>
  <si>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</si>
  <si>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</si>
  <si>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</si>
  <si>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</si>
  <si>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</si>
  <si>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</si>
  <si>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</si>
  <si>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</si>
  <si>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</si>
  <si>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</si>
  <si>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</si>
  <si>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</si>
  <si>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</si>
  <si>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</si>
  <si>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</si>
  <si>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</si>
  <si>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</si>
  <si>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</si>
  <si>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</si>
  <si>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</si>
  <si>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</si>
  <si>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</si>
  <si>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</si>
  <si>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</si>
  <si>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</si>
  <si>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</si>
  <si>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</si>
  <si>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</si>
  <si>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</si>
  <si>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</si>
  <si>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</si>
  <si>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</si>
  <si>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</si>
  <si>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</si>
  <si>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</si>
  <si>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</si>
  <si>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</si>
  <si>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</si>
  <si>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</si>
  <si>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</si>
  <si>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</si>
  <si>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</si>
  <si>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</si>
  <si>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</si>
  <si>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</si>
  <si>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</si>
  <si>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</si>
  <si>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</si>
  <si>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</si>
  <si>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</si>
  <si>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</si>
  <si>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</si>
  <si>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</si>
  <si>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</si>
  <si>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</si>
  <si>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</si>
  <si>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</si>
  <si>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</si>
  <si>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</si>
  <si>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</si>
  <si>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</si>
  <si>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</si>
  <si>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</si>
  <si>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</si>
  <si>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</si>
  <si>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</si>
  <si>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</si>
  <si>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</si>
  <si>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</si>
  <si>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</si>
  <si>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</si>
  <si>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</si>
  <si>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</si>
  <si>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</si>
  <si>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</si>
  <si>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</si>
  <si>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</si>
  <si>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</si>
  <si>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</si>
  <si>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</si>
  <si>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</si>
  <si>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</si>
  <si>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</si>
  <si>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</si>
  <si>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</si>
  <si>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</si>
  <si>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</si>
  <si>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</si>
  <si>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</si>
  <si>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</si>
  <si>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</si>
  <si>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</si>
  <si>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</si>
  <si>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</si>
  <si>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</si>
  <si>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</si>
  <si>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</si>
  <si>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</si>
  <si>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</si>
  <si>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</si>
  <si>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</si>
  <si>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</si>
  <si>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</si>
  <si>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</si>
  <si>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</si>
  <si>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</si>
  <si>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</si>
  <si>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</si>
  <si>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</si>
  <si>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</si>
  <si>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</si>
  <si>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</si>
  <si>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</si>
  <si>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</si>
  <si>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</si>
  <si>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</si>
  <si>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</si>
  <si>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</si>
  <si>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</si>
  <si>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</si>
  <si>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</si>
  <si>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</si>
  <si>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</si>
  <si>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</si>
  <si>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</si>
  <si>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</si>
  <si>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</si>
  <si>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</si>
  <si>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</si>
  <si>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</si>
  <si>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</si>
  <si>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</si>
  <si>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</si>
  <si>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</si>
  <si>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</si>
  <si>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</si>
  <si>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</si>
  <si>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</si>
  <si>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</si>
  <si>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</si>
  <si>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</si>
  <si>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</si>
  <si>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</si>
  <si>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</si>
  <si>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</si>
  <si>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</si>
  <si>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</si>
  <si>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</si>
  <si>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</si>
  <si>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</si>
  <si>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</si>
  <si>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</si>
  <si>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</si>
  <si>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</si>
  <si>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</si>
  <si>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</si>
  <si>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</si>
  <si>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</si>
  <si>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</si>
  <si>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</si>
  <si>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</si>
  <si>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</si>
  <si>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</si>
  <si>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</si>
  <si>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</si>
  <si>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</si>
  <si>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</si>
  <si>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</si>
  <si>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</si>
  <si>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</si>
  <si>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</si>
  <si>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</si>
  <si>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</si>
  <si>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</si>
  <si>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</si>
  <si>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</si>
  <si>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</si>
  <si>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</si>
  <si>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</si>
  <si>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</si>
  <si>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</si>
  <si>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</si>
  <si>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</si>
  <si>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</si>
  <si>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</si>
  <si>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</si>
  <si>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</si>
  <si>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</si>
  <si>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</si>
  <si>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</si>
  <si>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</si>
  <si>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</si>
  <si>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</si>
  <si>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</si>
  <si>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</si>
  <si>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</si>
  <si>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</si>
  <si>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</si>
  <si>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</si>
  <si>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</si>
  <si>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</si>
  <si>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</si>
  <si>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</si>
  <si>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</si>
  <si>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</si>
  <si>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</si>
  <si>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</si>
  <si>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</si>
  <si>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</si>
  <si>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</si>
  <si>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</si>
  <si>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</si>
  <si>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</si>
  <si>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</si>
  <si>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</si>
  <si>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</si>
  <si>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</si>
  <si>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</si>
  <si>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</si>
  <si>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</si>
  <si>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</si>
  <si>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</si>
  <si>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</si>
  <si>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</si>
  <si>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</si>
  <si>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</si>
  <si>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</si>
  <si>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</si>
  <si>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</si>
  <si>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</si>
  <si>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</si>
  <si>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</si>
  <si>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</si>
  <si>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</si>
  <si>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</si>
  <si>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</si>
  <si>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</si>
  <si>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</si>
  <si>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</si>
  <si>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</si>
  <si>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</si>
  <si>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</si>
  <si>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</si>
  <si>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</si>
  <si>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</si>
  <si>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</si>
  <si>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</si>
  <si>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</si>
  <si>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</si>
  <si>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</si>
  <si>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</si>
  <si>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</si>
  <si>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</si>
  <si>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</si>
  <si>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</si>
  <si>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</si>
  <si>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</si>
  <si>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</si>
  <si>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</si>
  <si>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</si>
  <si>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</si>
  <si>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</si>
  <si>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</si>
  <si>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</si>
  <si>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</si>
  <si>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</si>
  <si>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</si>
  <si>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</si>
  <si>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</si>
  <si>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</si>
  <si>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</si>
  <si>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</si>
  <si>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</si>
  <si>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</si>
  <si>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</si>
  <si>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</si>
  <si>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</si>
  <si>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</si>
  <si>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</si>
  <si>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</si>
  <si>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</si>
  <si>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</si>
  <si>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</si>
  <si>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</si>
  <si>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</si>
  <si>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</si>
  <si>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</si>
  <si>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</si>
  <si>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</si>
  <si>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</si>
  <si>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</si>
  <si>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</si>
  <si>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</si>
  <si>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</si>
  <si>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</si>
  <si>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</si>
  <si>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</si>
  <si>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</si>
  <si>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</si>
  <si>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</si>
  <si>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</si>
  <si>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</si>
  <si>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</si>
  <si>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</si>
  <si>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</si>
  <si>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</si>
  <si>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</si>
  <si>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</si>
  <si>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</si>
  <si>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</si>
  <si>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</si>
  <si>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</si>
  <si>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</si>
  <si>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</si>
  <si>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</si>
  <si>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</si>
  <si>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</si>
  <si>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</si>
  <si>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</si>
  <si>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</si>
  <si>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</si>
  <si>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</si>
  <si>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</si>
  <si>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</si>
  <si>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</si>
  <si>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</si>
  <si>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</si>
  <si>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</si>
  <si>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</si>
  <si>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</si>
  <si>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</si>
  <si>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</si>
  <si>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</si>
  <si>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</si>
  <si>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</si>
  <si>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</si>
  <si>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</si>
  <si>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</si>
  <si>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</si>
  <si>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</si>
  <si>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</si>
  <si>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</si>
  <si>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</si>
  <si>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</si>
  <si>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</si>
  <si>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</si>
  <si>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</si>
  <si>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</si>
  <si>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</si>
  <si>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</si>
  <si>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</si>
  <si>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</si>
  <si>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</si>
  <si>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</si>
  <si>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</si>
  <si>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</si>
  <si>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</si>
  <si>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</si>
  <si>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</si>
  <si>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</si>
  <si>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</si>
  <si>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</si>
  <si>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</si>
  <si>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</si>
  <si>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</si>
  <si>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</si>
  <si>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</si>
  <si>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</si>
  <si>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</si>
  <si>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</si>
  <si>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</si>
  <si>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</si>
  <si>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</si>
  <si>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</si>
  <si>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</si>
  <si>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</si>
  <si>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</si>
  <si>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</si>
  <si>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</si>
  <si>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</si>
  <si>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</si>
  <si>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</si>
  <si>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</si>
  <si>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</si>
  <si>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</si>
  <si>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</si>
  <si>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</si>
  <si>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</si>
  <si>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</si>
  <si>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</si>
  <si>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</si>
  <si>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</si>
  <si>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</si>
  <si>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</si>
  <si>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</si>
  <si>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</si>
  <si>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</si>
  <si>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</si>
  <si>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</si>
  <si>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</si>
  <si>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</si>
  <si>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</si>
  <si>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</si>
  <si>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</si>
  <si>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</si>
  <si>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</si>
  <si>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</si>
  <si>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</si>
  <si>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</si>
  <si>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</si>
  <si>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</si>
  <si>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</si>
  <si>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</si>
  <si>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</si>
  <si>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</si>
  <si>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</si>
  <si>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</si>
  <si>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</si>
  <si>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</si>
  <si>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</si>
  <si>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</si>
  <si>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</si>
  <si>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</si>
  <si>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</si>
  <si>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</si>
  <si>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</si>
  <si>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</si>
  <si>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</si>
  <si>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</si>
  <si>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</si>
  <si>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</si>
  <si>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</si>
  <si>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</si>
  <si>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</si>
  <si>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</si>
  <si>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</si>
  <si>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</si>
  <si>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</si>
  <si>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</si>
  <si>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</si>
  <si>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</si>
  <si>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</si>
  <si>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</si>
  <si>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</si>
  <si>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</si>
  <si>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</si>
  <si>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</si>
  <si>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</si>
  <si>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</si>
  <si>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</si>
  <si>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</si>
  <si>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</si>
  <si>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</si>
  <si>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</si>
  <si>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</si>
  <si>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</si>
  <si>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</si>
  <si>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</si>
  <si>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</si>
  <si>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</si>
  <si>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</si>
  <si>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</si>
  <si>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</si>
  <si>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</si>
  <si>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</si>
  <si>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</si>
  <si>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</si>
  <si>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</si>
  <si>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</si>
  <si>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</si>
  <si>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</si>
  <si>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</si>
  <si>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</si>
  <si>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</si>
  <si>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</si>
  <si>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</si>
  <si>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</si>
  <si>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</si>
  <si>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</si>
  <si>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</si>
  <si>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</si>
  <si>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</si>
  <si>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</si>
  <si>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</si>
  <si>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</si>
  <si>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</si>
  <si>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</si>
  <si>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</si>
  <si>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</si>
  <si>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</si>
  <si>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</si>
  <si>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</si>
  <si>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</si>
  <si>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</si>
  <si>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</si>
  <si>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</si>
  <si>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</si>
  <si>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</si>
  <si>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</si>
  <si>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</si>
  <si>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</si>
  <si>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</si>
  <si>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</si>
  <si>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</si>
  <si>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</si>
  <si>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</si>
  <si>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</si>
  <si>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</si>
  <si>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</si>
  <si>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</si>
  <si>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</si>
  <si>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</si>
  <si>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</si>
  <si>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</si>
  <si>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</si>
  <si>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</si>
  <si>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</si>
  <si>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</si>
  <si>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</si>
  <si>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</si>
  <si>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</si>
  <si>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</si>
  <si>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</si>
  <si>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</si>
  <si>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</si>
  <si>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</si>
  <si>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</si>
  <si>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</si>
  <si>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</si>
  <si>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</si>
  <si>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</si>
  <si>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</si>
  <si>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</si>
  <si>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</si>
  <si>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</si>
  <si>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</si>
  <si>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</si>
  <si>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</si>
  <si>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</si>
  <si>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</si>
  <si>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</si>
  <si>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</si>
  <si>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</si>
  <si>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</si>
  <si>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</si>
  <si>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</si>
  <si>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</si>
  <si>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</si>
  <si>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</si>
  <si>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</si>
  <si>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</si>
  <si>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</si>
  <si>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</si>
  <si>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</si>
  <si>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</si>
  <si>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</si>
  <si>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</si>
  <si>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</si>
  <si>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</si>
  <si>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</si>
  <si>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</si>
  <si>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</si>
  <si>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</si>
  <si>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</si>
  <si>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</si>
  <si>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</si>
  <si>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</si>
  <si>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</si>
  <si>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</si>
  <si>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</si>
  <si>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</si>
  <si>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</si>
  <si>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</si>
  <si>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</si>
  <si>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</si>
  <si>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</si>
  <si>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</si>
  <si>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</si>
  <si>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</si>
  <si>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</si>
  <si>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</si>
  <si>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</si>
  <si>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</si>
  <si>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</si>
  <si>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</si>
  <si>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</si>
  <si>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</si>
  <si>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</si>
  <si>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</si>
  <si>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</si>
  <si>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</si>
  <si>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</si>
  <si>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</si>
  <si>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</si>
  <si>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</si>
  <si>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</si>
  <si>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</si>
  <si>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</si>
  <si>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</si>
  <si>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</si>
  <si>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</si>
  <si>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</si>
  <si>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</si>
  <si>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</si>
  <si>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</si>
  <si>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</si>
  <si>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</si>
  <si>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</si>
  <si>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</si>
  <si>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</si>
  <si>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</si>
  <si>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</si>
  <si>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</si>
  <si>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</si>
  <si>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</si>
  <si>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</si>
  <si>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</si>
  <si>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</si>
  <si>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</si>
  <si>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</si>
  <si>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</si>
  <si>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</si>
  <si>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</si>
  <si>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</si>
  <si>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</si>
  <si>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</si>
  <si>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</si>
  <si>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</si>
  <si>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</si>
  <si>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</si>
  <si>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</si>
  <si>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</si>
  <si>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</si>
  <si>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</si>
  <si>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</si>
  <si>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</si>
  <si>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</si>
  <si>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</si>
  <si>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</si>
  <si>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</si>
  <si>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</si>
  <si>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</si>
  <si>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</si>
  <si>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</si>
  <si>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</si>
  <si>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</si>
  <si>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</si>
  <si>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</si>
  <si>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</si>
  <si>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</si>
  <si>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</si>
  <si>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</si>
  <si>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</si>
  <si>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</si>
  <si>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</si>
  <si>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</si>
  <si>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</si>
  <si>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</si>
  <si>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</si>
  <si>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</si>
  <si>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</si>
  <si>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</si>
  <si>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</si>
  <si>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</si>
  <si>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</si>
  <si>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</si>
  <si>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</si>
  <si>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</si>
  <si>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</si>
  <si>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</si>
  <si>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</si>
  <si>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</si>
  <si>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</si>
  <si>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</si>
  <si>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</si>
  <si>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</si>
  <si>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</si>
  <si>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</si>
  <si>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</si>
  <si>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</si>
  <si>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</si>
  <si>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</si>
  <si>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</si>
  <si>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</si>
  <si>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</si>
  <si>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</si>
  <si>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</si>
  <si>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</si>
  <si>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</si>
  <si>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</si>
  <si>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</si>
  <si>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</si>
  <si>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</si>
  <si>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</si>
  <si>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</si>
  <si>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</si>
  <si>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</si>
  <si>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</si>
  <si>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</si>
  <si>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</si>
  <si>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</si>
  <si>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</si>
  <si>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</si>
  <si>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</si>
  <si>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</si>
  <si>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</si>
  <si>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</si>
  <si>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</si>
  <si>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</si>
  <si>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</si>
  <si>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</si>
  <si>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</si>
  <si>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</si>
  <si>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</si>
  <si>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</si>
  <si>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</si>
  <si>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</si>
  <si>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</si>
  <si>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</si>
  <si>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</si>
  <si>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</si>
  <si>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</si>
  <si>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</si>
  <si>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</si>
  <si>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</si>
  <si>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</si>
  <si>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</si>
  <si>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</si>
  <si>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</si>
  <si>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</si>
  <si>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</si>
  <si>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</si>
  <si>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</si>
  <si>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</si>
  <si>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</si>
  <si>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</si>
  <si>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</si>
  <si>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</si>
  <si>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</si>
  <si>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</si>
  <si>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</si>
  <si>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</si>
  <si>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</si>
  <si>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</si>
  <si>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</si>
  <si>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</si>
  <si>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</si>
  <si>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</si>
  <si>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</si>
  <si>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</si>
  <si>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</si>
  <si>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</si>
  <si>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</si>
  <si>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</si>
  <si>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</si>
  <si>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</si>
  <si>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</si>
  <si>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</si>
  <si>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</si>
  <si>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</si>
  <si>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</si>
  <si>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</si>
  <si>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</si>
  <si>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</si>
  <si>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</si>
  <si>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</si>
  <si>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</si>
  <si>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</si>
  <si>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</si>
  <si>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</si>
  <si>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</si>
  <si>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</si>
  <si>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</si>
  <si>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</si>
  <si>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</si>
  <si>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</si>
  <si>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</si>
  <si>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</si>
  <si>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</si>
  <si>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</si>
  <si>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</si>
  <si>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</si>
  <si>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</si>
  <si>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</si>
  <si>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</si>
  <si>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</si>
  <si>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</si>
  <si>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</si>
  <si>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</si>
  <si>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</si>
  <si>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</si>
  <si>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</si>
  <si>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</si>
  <si>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</si>
  <si>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</si>
  <si>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</si>
  <si>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</si>
  <si>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</si>
  <si>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</si>
  <si>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</si>
  <si>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</si>
  <si>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</si>
  <si>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</si>
  <si>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</si>
  <si>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</si>
  <si>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</si>
  <si>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</si>
  <si>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</si>
  <si>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</si>
  <si>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</si>
  <si>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</si>
  <si>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</si>
  <si>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</si>
  <si>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</si>
  <si>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</si>
  <si>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</si>
  <si>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</si>
  <si>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</si>
  <si>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</si>
  <si>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</si>
  <si>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</si>
  <si>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</si>
  <si>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</si>
  <si>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</si>
  <si>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</si>
  <si>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</si>
  <si>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</si>
  <si>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</si>
  <si>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</si>
  <si>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</si>
  <si>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</si>
  <si>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</si>
  <si>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</si>
  <si>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</si>
  <si>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</si>
  <si>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</si>
  <si>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</si>
  <si>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</si>
  <si>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</si>
  <si>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</si>
  <si>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</si>
  <si>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</si>
  <si>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</si>
  <si>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</si>
  <si>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</si>
  <si>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</si>
  <si>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</si>
  <si>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</si>
  <si>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</si>
  <si>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</si>
  <si>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</si>
  <si>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</si>
  <si>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</si>
  <si>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</si>
  <si>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</si>
  <si>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</si>
  <si>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</si>
  <si>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</si>
  <si>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</si>
  <si>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</si>
  <si>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</si>
  <si>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</si>
  <si>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</si>
  <si>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</si>
  <si>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</si>
  <si>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</si>
  <si>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</si>
  <si>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</si>
  <si>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</si>
  <si>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</si>
  <si>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</si>
  <si>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</si>
  <si>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</si>
  <si>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</si>
  <si>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</si>
  <si>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</si>
  <si>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</si>
  <si>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</si>
  <si>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</si>
  <si>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</si>
  <si>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</si>
  <si>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</si>
  <si>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</si>
  <si>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</si>
  <si>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</si>
  <si>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</si>
  <si>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</si>
  <si>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</si>
  <si>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</si>
  <si>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</si>
  <si>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</si>
  <si>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</si>
  <si>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</si>
  <si>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</si>
  <si>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</si>
  <si>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</si>
  <si>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</si>
  <si>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</si>
  <si>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</si>
  <si>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</si>
  <si>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</si>
  <si>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</si>
  <si>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</si>
  <si>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</si>
  <si>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</si>
  <si>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</si>
  <si>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</si>
  <si>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</si>
  <si>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</si>
  <si>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</si>
  <si>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</si>
  <si>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</si>
  <si>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</si>
  <si>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</si>
  <si>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</si>
  <si>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</si>
  <si>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</si>
  <si>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</si>
  <si>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</si>
  <si>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</si>
  <si>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</si>
  <si>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</si>
  <si>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</si>
  <si>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</si>
  <si>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</si>
  <si>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</si>
  <si>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</si>
  <si>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</si>
  <si>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</si>
  <si>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</si>
  <si>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</si>
  <si>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</si>
  <si>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</si>
  <si>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</si>
  <si>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</si>
  <si>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</si>
  <si>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</si>
  <si>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</si>
  <si>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</si>
  <si>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</si>
  <si>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</si>
  <si>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</si>
  <si>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</si>
  <si>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</si>
  <si>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</si>
  <si>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</si>
  <si>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</si>
  <si>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</si>
  <si>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</si>
  <si>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</si>
  <si>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</si>
  <si>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</si>
  <si>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</si>
  <si>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</si>
  <si>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</si>
  <si>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</si>
  <si>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</si>
  <si>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</si>
  <si>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</si>
  <si>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</si>
  <si>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</si>
  <si>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</si>
  <si>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</si>
  <si>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</si>
  <si>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</si>
  <si>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</si>
  <si>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</si>
  <si>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</si>
  <si>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</si>
  <si>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</si>
  <si>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</si>
  <si>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</si>
  <si>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</si>
  <si>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</si>
  <si>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</si>
  <si>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</si>
  <si>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</si>
  <si>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</si>
  <si>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</si>
  <si>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</si>
  <si>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</si>
  <si>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</si>
  <si>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</si>
  <si>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</si>
  <si>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</si>
  <si>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</si>
  <si>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</si>
  <si>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</si>
  <si>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</si>
  <si>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</si>
  <si>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</si>
  <si>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</si>
  <si>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</si>
  <si>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</si>
  <si>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</si>
  <si>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</si>
  <si>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</si>
  <si>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</si>
  <si>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</si>
  <si>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</si>
  <si>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</si>
  <si>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</si>
  <si>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</si>
  <si>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</si>
  <si>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</si>
  <si>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</si>
  <si>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</si>
  <si>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</si>
  <si>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</si>
  <si>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</si>
  <si>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</si>
  <si>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</si>
  <si>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</si>
  <si>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</si>
  <si>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</si>
  <si>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</si>
  <si>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</si>
  <si>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</si>
  <si>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</si>
  <si>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</si>
  <si>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</si>
  <si>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</si>
  <si>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</si>
  <si>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</si>
  <si>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</si>
  <si>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</si>
  <si>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</si>
  <si>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</si>
  <si>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</si>
  <si>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</si>
  <si>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</si>
  <si>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</si>
  <si>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</si>
  <si>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</si>
  <si>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</si>
  <si>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</si>
  <si>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</si>
  <si>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</si>
  <si>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</si>
  <si>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</si>
  <si>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</si>
  <si>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</si>
  <si>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</si>
  <si>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</si>
  <si>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</si>
  <si>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</si>
  <si>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</si>
  <si>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</si>
  <si>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</si>
  <si>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</si>
  <si>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</si>
  <si>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</si>
  <si>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</si>
  <si>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</si>
  <si>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</si>
  <si>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</si>
  <si>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</si>
  <si>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</si>
  <si>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</si>
  <si>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</si>
  <si>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</si>
  <si>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</si>
  <si>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</si>
  <si>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</si>
  <si>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</si>
  <si>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</si>
  <si>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</si>
  <si>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</si>
  <si>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</si>
  <si>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</si>
  <si>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</si>
  <si>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</si>
  <si>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</si>
  <si>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</si>
  <si>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</si>
  <si>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</si>
  <si>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</si>
  <si>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</si>
  <si>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</si>
  <si>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</si>
  <si>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</si>
  <si>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</si>
  <si>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</si>
  <si>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</si>
  <si>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</si>
  <si>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</si>
  <si>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</si>
  <si>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</si>
  <si>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</si>
  <si>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</si>
  <si>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</si>
  <si>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</si>
  <si>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</si>
  <si>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</si>
  <si>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</si>
  <si>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</si>
  <si>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</si>
  <si>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</si>
  <si>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</si>
  <si>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</si>
  <si>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</si>
  <si>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</si>
  <si>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</si>
  <si>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</si>
  <si>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</si>
  <si>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</si>
  <si>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</si>
  <si>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</si>
  <si>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</si>
  <si>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</si>
  <si>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</si>
  <si>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</si>
  <si>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</si>
  <si>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</si>
  <si>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</si>
  <si>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</si>
  <si>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</si>
  <si>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</si>
  <si>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</si>
  <si>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</si>
  <si>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</si>
  <si>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</si>
  <si>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</si>
  <si>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</si>
  <si>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</si>
  <si>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</si>
  <si>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</si>
  <si>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</si>
  <si>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</si>
  <si>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</si>
  <si>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</si>
  <si>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</si>
  <si>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</si>
  <si>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</si>
  <si>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</si>
  <si>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</si>
  <si>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</si>
  <si>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</si>
  <si>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</si>
  <si>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</si>
  <si>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</si>
  <si>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</si>
  <si>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</si>
  <si>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</si>
  <si>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</si>
  <si>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</si>
  <si>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</si>
  <si>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</si>
  <si>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</si>
  <si>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</si>
  <si>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</si>
  <si>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</si>
  <si>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</si>
  <si>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</si>
  <si>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</si>
  <si>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</si>
  <si>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</si>
  <si>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</si>
  <si>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</si>
  <si>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</si>
  <si>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</si>
  <si>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</si>
  <si>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</si>
  <si>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</si>
  <si>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</si>
  <si>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</si>
  <si>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</si>
  <si>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</si>
  <si>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</si>
  <si>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</si>
  <si>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</si>
  <si>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</si>
  <si>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</si>
  <si>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</si>
  <si>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</si>
  <si>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</si>
  <si>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</si>
  <si>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</si>
  <si>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</si>
  <si>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</si>
  <si>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</si>
  <si>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</si>
  <si>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</si>
  <si>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</si>
  <si>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</si>
  <si>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</si>
  <si>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</si>
  <si>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</si>
  <si>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</si>
  <si>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</si>
  <si>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</si>
  <si>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</si>
  <si>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</si>
  <si>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</si>
  <si>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</si>
  <si>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</si>
  <si>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</si>
  <si>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</si>
  <si>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</si>
  <si>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</si>
  <si>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</si>
  <si>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</si>
  <si>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</si>
  <si>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</si>
  <si>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</si>
  <si>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</si>
  <si>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</si>
  <si>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</si>
  <si>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</si>
  <si>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</si>
  <si>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</si>
  <si>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</si>
  <si>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</si>
  <si>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</si>
  <si>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</si>
  <si>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</si>
  <si>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</si>
  <si>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</si>
  <si>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</si>
  <si>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</si>
  <si>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</si>
  <si>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</si>
  <si>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</si>
  <si>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</si>
  <si>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</si>
  <si>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</si>
  <si>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</si>
  <si>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</si>
  <si>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</si>
  <si>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</si>
  <si>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</si>
  <si>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</si>
  <si>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</si>
  <si>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</si>
  <si>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</si>
  <si>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</si>
  <si>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</si>
  <si>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</si>
  <si>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</si>
  <si>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</si>
  <si>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</si>
  <si>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</si>
  <si>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</si>
  <si>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</si>
  <si>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</si>
  <si>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</si>
  <si>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</si>
  <si>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</si>
  <si>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</si>
  <si>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</si>
  <si>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</si>
  <si>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</si>
  <si>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</si>
  <si>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</si>
  <si>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</si>
  <si>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</si>
  <si>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</si>
  <si>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</si>
  <si>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</si>
  <si>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</si>
  <si>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</si>
  <si>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</si>
  <si>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</si>
  <si>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</si>
  <si>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</si>
  <si>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</si>
  <si>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</si>
  <si>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</si>
  <si>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</si>
  <si>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</si>
  <si>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</si>
  <si>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</si>
  <si>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</si>
  <si>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</si>
  <si>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</si>
  <si>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</si>
  <si>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</si>
  <si>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</si>
  <si>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</si>
  <si>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</si>
  <si>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</si>
  <si>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</si>
  <si>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</si>
  <si>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</si>
  <si>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</si>
  <si>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</si>
  <si>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</si>
  <si>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</si>
  <si>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</si>
  <si>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</si>
  <si>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</si>
  <si>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</si>
  <si>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</si>
  <si>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</si>
  <si>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</si>
  <si>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</si>
  <si>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</si>
  <si>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</si>
  <si>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</si>
  <si>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</si>
  <si>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</si>
  <si>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</si>
  <si>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</si>
  <si>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</si>
  <si>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</si>
  <si>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</si>
  <si>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</si>
  <si>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</si>
  <si>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</si>
  <si>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</si>
  <si>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</si>
  <si>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</si>
  <si>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</si>
  <si>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</si>
  <si>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</si>
  <si>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</si>
  <si>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</si>
  <si>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</si>
  <si>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</si>
  <si>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</si>
  <si>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</si>
  <si>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</si>
  <si>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</si>
  <si>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</si>
  <si>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</si>
  <si>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</si>
  <si>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</si>
  <si>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</si>
  <si>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</si>
  <si>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</si>
  <si>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</si>
  <si>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</si>
  <si>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</si>
  <si>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</si>
  <si>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</si>
  <si>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</si>
  <si>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</si>
  <si>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</si>
  <si>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</si>
  <si>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</si>
  <si>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</si>
  <si>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</si>
  <si>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</si>
  <si>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</si>
  <si>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</si>
  <si>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</si>
  <si>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</si>
  <si>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</si>
  <si>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</si>
  <si>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</si>
  <si>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</si>
  <si>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</si>
  <si>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</si>
  <si>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</si>
  <si>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</si>
  <si>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</si>
  <si>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</si>
  <si>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</si>
  <si>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</si>
  <si>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</si>
  <si>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</si>
  <si>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</si>
  <si>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</si>
  <si>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</si>
  <si>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</si>
  <si>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</si>
  <si>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</si>
  <si>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</si>
  <si>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</si>
  <si>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</si>
  <si>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</si>
  <si>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</si>
  <si>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</si>
  <si>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</si>
  <si>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</si>
  <si>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</si>
  <si>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</si>
  <si>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</si>
  <si>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</si>
  <si>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</si>
  <si>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</si>
  <si>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</si>
  <si>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</si>
  <si>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</si>
  <si>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</si>
  <si>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</si>
  <si>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</si>
  <si>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</si>
  <si>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</si>
  <si>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</si>
  <si>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</si>
  <si>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</si>
  <si>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</si>
  <si>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</si>
  <si>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</si>
  <si>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</si>
  <si>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</si>
  <si>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</si>
  <si>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</si>
  <si>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</si>
  <si>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</si>
  <si>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</si>
  <si>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</si>
  <si>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</si>
  <si>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</si>
  <si>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</si>
  <si>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</si>
  <si>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</si>
  <si>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</si>
  <si>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</si>
  <si>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</si>
  <si>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</si>
  <si>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</si>
  <si>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</si>
  <si>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</si>
  <si>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</si>
  <si>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</si>
  <si>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</si>
  <si>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</si>
  <si>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</si>
  <si>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</si>
  <si>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</si>
  <si>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</si>
  <si>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</si>
  <si>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</si>
  <si>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</si>
  <si>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</si>
  <si>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</si>
  <si>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</si>
  <si>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</si>
  <si>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</si>
  <si>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</si>
  <si>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</si>
  <si>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</si>
  <si>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</si>
  <si>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</si>
  <si>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</si>
  <si>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</si>
  <si>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</si>
  <si>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</si>
  <si>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</si>
  <si>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</si>
  <si>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</si>
  <si>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</si>
  <si>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</si>
  <si>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</si>
  <si>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</si>
  <si>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</si>
  <si>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</si>
  <si>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</si>
  <si>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</si>
  <si>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</si>
  <si>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</si>
  <si>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</si>
  <si>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</si>
  <si>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</si>
  <si>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</si>
  <si>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</si>
  <si>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</si>
  <si>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</si>
  <si>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</si>
  <si>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</si>
  <si>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</si>
  <si>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</si>
  <si>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</si>
  <si>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</si>
  <si>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</si>
  <si>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</si>
  <si>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</si>
  <si>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</si>
  <si>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</si>
  <si>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</si>
  <si>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</si>
  <si>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</si>
  <si>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</si>
  <si>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</si>
  <si>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</si>
  <si>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</si>
  <si>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</si>
  <si>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</si>
  <si>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</si>
  <si>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</si>
  <si>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</si>
  <si>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</si>
  <si>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</si>
  <si>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</si>
  <si>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</si>
  <si>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</si>
  <si>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</si>
  <si>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</si>
  <si>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</si>
  <si>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</si>
  <si>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</si>
  <si>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</si>
  <si>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</si>
  <si>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</si>
  <si>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</si>
  <si>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</si>
  <si>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</si>
  <si>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</si>
  <si>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</si>
  <si>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</si>
  <si>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</si>
  <si>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</si>
  <si>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</si>
  <si>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</si>
  <si>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</si>
  <si>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</si>
  <si>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</si>
  <si>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</si>
  <si>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</si>
  <si>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</si>
  <si>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</si>
  <si>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</si>
  <si>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</si>
  <si>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</si>
  <si>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</si>
  <si>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</si>
  <si>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</si>
  <si>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</si>
  <si>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</si>
  <si>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</si>
  <si>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</si>
  <si>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</si>
  <si>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</si>
  <si>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</si>
  <si>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</si>
  <si>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</si>
  <si>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</si>
  <si>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</si>
  <si>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</si>
  <si>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</si>
  <si>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</si>
  <si>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</si>
  <si>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</si>
  <si>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</si>
  <si>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</si>
  <si>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</si>
  <si>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</si>
  <si>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</si>
  <si>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</si>
  <si>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</si>
  <si>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</si>
  <si>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</si>
  <si>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</si>
  <si>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</si>
  <si>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</si>
  <si>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</si>
  <si>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</si>
  <si>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</si>
  <si>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</si>
  <si>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</si>
  <si>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</si>
  <si>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</si>
  <si>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</si>
  <si>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</si>
  <si>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</si>
  <si>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</si>
  <si>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</si>
  <si>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</si>
  <si>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</si>
  <si>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</si>
  <si>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</si>
  <si>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</si>
  <si>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</si>
  <si>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</si>
  <si>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</si>
  <si>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</si>
  <si>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</si>
  <si>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</si>
  <si>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</si>
  <si>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</si>
  <si>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</si>
  <si>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</si>
  <si>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</si>
  <si>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</si>
  <si>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</si>
  <si>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</si>
  <si>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</si>
  <si>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</si>
  <si>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</si>
  <si>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</si>
  <si>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</si>
  <si>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</si>
  <si>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</si>
  <si>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</si>
  <si>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</si>
  <si>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</si>
  <si>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</si>
  <si>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</si>
  <si>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</si>
  <si>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</si>
  <si>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</si>
  <si>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</si>
  <si>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</si>
  <si>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</si>
  <si>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</si>
  <si>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</si>
  <si>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</si>
  <si>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</si>
  <si>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</si>
  <si>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</si>
  <si>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</si>
  <si>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</si>
  <si>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</si>
  <si>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</si>
  <si>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</si>
  <si>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</si>
  <si>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</si>
  <si>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</si>
  <si>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</si>
  <si>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</si>
  <si>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</si>
  <si>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</si>
  <si>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</si>
  <si>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</si>
  <si>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</si>
  <si>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</si>
  <si>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</si>
  <si>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</si>
  <si>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</si>
  <si>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</si>
  <si>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</si>
  <si>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</si>
  <si>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</si>
  <si>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</si>
  <si>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</si>
  <si>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</si>
  <si>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</si>
  <si>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</si>
  <si>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</si>
  <si>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</si>
  <si>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</si>
  <si>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</si>
  <si>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</si>
  <si>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</si>
  <si>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</si>
  <si>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</si>
  <si>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</si>
  <si>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</si>
  <si>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</si>
  <si>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</si>
  <si>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</si>
  <si>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</si>
  <si>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</si>
  <si>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</si>
  <si>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</si>
  <si>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</si>
  <si>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</si>
  <si>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</si>
  <si>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</si>
  <si>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</si>
  <si>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</si>
  <si>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</si>
  <si>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</si>
  <si>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</si>
  <si>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</si>
  <si>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</si>
  <si>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</si>
  <si>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</si>
  <si>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</si>
  <si>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</si>
  <si>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</si>
  <si>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</si>
  <si>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</si>
  <si>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</si>
  <si>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</si>
  <si>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</si>
  <si>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</si>
  <si>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</si>
  <si>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</si>
  <si>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</si>
  <si>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</si>
  <si>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</si>
  <si>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</si>
  <si>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</si>
  <si>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</si>
  <si>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</si>
  <si>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</si>
  <si>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</si>
  <si>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</si>
  <si>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</si>
  <si>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</si>
  <si>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</si>
  <si>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</si>
  <si>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</si>
  <si>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</si>
  <si>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</si>
  <si>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</si>
  <si>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</si>
  <si>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</si>
  <si>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</si>
  <si>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</si>
  <si>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</si>
  <si>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</si>
  <si>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</si>
  <si>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</si>
  <si>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</si>
  <si>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</si>
  <si>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</si>
  <si>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</si>
  <si>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</si>
  <si>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</si>
  <si>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</si>
  <si>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</si>
  <si>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</si>
  <si>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</si>
  <si>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</si>
  <si>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</si>
  <si>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</si>
  <si>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</si>
  <si>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</si>
  <si>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</si>
  <si>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</si>
  <si>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</si>
  <si>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</si>
  <si>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</si>
  <si>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</si>
  <si>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</si>
  <si>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</si>
  <si>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</si>
  <si>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</si>
  <si>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</si>
  <si>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</si>
  <si>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</si>
  <si>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</si>
  <si>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</si>
  <si>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</si>
  <si>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</si>
  <si>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</si>
  <si>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</si>
  <si>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</si>
  <si>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</si>
  <si>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</si>
  <si>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</si>
  <si>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</si>
  <si>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</si>
  <si>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</si>
  <si>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</si>
  <si>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</si>
  <si>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</si>
  <si>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</si>
  <si>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</si>
  <si>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</si>
  <si>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</si>
  <si>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</si>
  <si>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</si>
  <si>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</si>
  <si>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</si>
  <si>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</si>
  <si>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</si>
  <si>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</si>
  <si>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</si>
  <si>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</si>
  <si>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</si>
  <si>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</si>
  <si>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</si>
  <si>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</si>
  <si>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</si>
  <si>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</si>
  <si>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</si>
  <si>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</si>
  <si>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</si>
  <si>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</si>
  <si>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</si>
  <si>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</si>
  <si>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</si>
  <si>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</si>
  <si>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</si>
  <si>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</si>
  <si>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</si>
  <si>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</si>
  <si>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</si>
  <si>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</si>
  <si>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</si>
  <si>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</si>
  <si>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</si>
  <si>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</si>
  <si>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</si>
  <si>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</si>
  <si>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</si>
  <si>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</si>
  <si>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</si>
  <si>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</si>
  <si>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</si>
  <si>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</si>
  <si>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</si>
  <si>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</si>
  <si>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</si>
  <si>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</si>
  <si>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</si>
  <si>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</si>
  <si>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</si>
  <si>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</si>
  <si>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</si>
  <si>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</si>
  <si>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</si>
  <si>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</si>
  <si>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</si>
  <si>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</si>
  <si>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</si>
  <si>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</si>
  <si>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</si>
  <si>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</si>
  <si>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</si>
  <si>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</si>
  <si>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</si>
  <si>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</si>
  <si>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</si>
  <si>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</si>
  <si>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</si>
  <si>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</si>
  <si>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</si>
  <si>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</si>
  <si>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</si>
  <si>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</si>
  <si>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</si>
  <si>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</si>
  <si>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</si>
  <si>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</si>
  <si>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</si>
  <si>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</si>
  <si>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</si>
  <si>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</si>
  <si>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</si>
  <si>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</si>
  <si>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</si>
  <si>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</si>
  <si>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</si>
  <si>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</si>
  <si>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</si>
  <si>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</si>
  <si>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</si>
  <si>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</si>
  <si>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</si>
  <si>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</si>
  <si>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</si>
  <si>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</si>
  <si>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</si>
  <si>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</si>
  <si>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</si>
  <si>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</si>
  <si>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</si>
  <si>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</si>
  <si>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</si>
  <si>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</si>
  <si>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</si>
  <si>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</si>
  <si>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</si>
  <si>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</si>
  <si>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</si>
  <si>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</si>
  <si>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</si>
  <si>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</si>
  <si>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</si>
  <si>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</si>
  <si>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</si>
  <si>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</si>
  <si>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</si>
  <si>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</si>
  <si>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</si>
  <si>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</si>
  <si>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</si>
  <si>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</si>
  <si>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</si>
  <si>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</si>
  <si>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</si>
  <si>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</si>
  <si>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</si>
  <si>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</si>
  <si>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</si>
  <si>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</si>
  <si>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</si>
  <si>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</si>
  <si>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</si>
  <si>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</si>
  <si>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</si>
  <si>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</si>
  <si>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</si>
  <si>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</si>
  <si>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</si>
  <si>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</si>
  <si>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</si>
  <si>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</si>
  <si>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</si>
  <si>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</si>
  <si>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</si>
  <si>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</si>
  <si>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</si>
  <si>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</si>
  <si>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</si>
  <si>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</si>
  <si>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</si>
  <si>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</si>
  <si>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</si>
  <si>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</si>
  <si>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</si>
  <si>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</si>
  <si>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</si>
  <si>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</si>
  <si>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</si>
  <si>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</si>
  <si>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</si>
  <si>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</si>
  <si>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</si>
  <si>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</si>
  <si>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</si>
  <si>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</si>
  <si>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</si>
  <si>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</si>
  <si>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</si>
  <si>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</si>
  <si>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</si>
  <si>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</si>
  <si>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</si>
  <si>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</si>
  <si>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</si>
  <si>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</si>
  <si>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</si>
  <si>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</si>
  <si>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</si>
  <si>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</si>
  <si>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</si>
  <si>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</si>
  <si>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</si>
  <si>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</si>
  <si>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</si>
  <si>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</si>
  <si>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</si>
  <si>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</si>
  <si>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</si>
  <si>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</si>
  <si>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</si>
  <si>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</si>
  <si>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</si>
  <si>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</si>
  <si>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</si>
  <si>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</si>
  <si>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</si>
  <si>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</si>
  <si>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</si>
  <si>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</si>
  <si>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</si>
  <si>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</si>
  <si>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</si>
  <si>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</si>
  <si>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</si>
  <si>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</si>
  <si>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</si>
  <si>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</si>
  <si>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</si>
  <si>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</si>
  <si>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</si>
  <si>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</si>
  <si>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</si>
  <si>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</si>
  <si>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</si>
  <si>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</si>
  <si>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</si>
  <si>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</si>
  <si>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</si>
  <si>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</si>
  <si>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</si>
  <si>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</si>
  <si>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</si>
  <si>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</si>
  <si>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</si>
  <si>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</si>
  <si>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</si>
  <si>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</si>
  <si>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</si>
  <si>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</si>
  <si>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</si>
  <si>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</si>
  <si>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</si>
  <si>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</si>
  <si>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</si>
  <si>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</si>
  <si>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</si>
  <si>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</si>
  <si>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</si>
  <si>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</si>
  <si>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</si>
  <si>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</si>
  <si>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</si>
  <si>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</si>
  <si>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</si>
  <si>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</si>
  <si>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</si>
  <si>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</si>
  <si>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</si>
  <si>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</si>
  <si>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</si>
  <si>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</si>
  <si>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</si>
  <si>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</si>
  <si>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</si>
  <si>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</si>
  <si>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</si>
  <si>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</si>
  <si>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</si>
  <si>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</si>
  <si>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</si>
  <si>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</si>
  <si>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</si>
  <si>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</si>
  <si>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</si>
  <si>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</si>
  <si>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</si>
  <si>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</si>
  <si>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</si>
  <si>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</si>
  <si>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</si>
  <si>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</si>
  <si>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</si>
  <si>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</si>
  <si>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</si>
  <si>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</si>
  <si>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</si>
  <si>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</si>
  <si>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</si>
  <si>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</si>
  <si>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</si>
  <si>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</si>
  <si>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</si>
  <si>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</si>
  <si>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</si>
  <si>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</si>
  <si>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</si>
  <si>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</si>
  <si>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</si>
  <si>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</si>
  <si>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</si>
  <si>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</si>
  <si>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</si>
  <si>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</si>
  <si>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</si>
  <si>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</si>
  <si>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</si>
  <si>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</si>
  <si>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</si>
  <si>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</si>
  <si>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</si>
  <si>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</si>
  <si>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</si>
  <si>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</si>
  <si>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</si>
  <si>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</si>
  <si>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</si>
  <si>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</si>
  <si>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</si>
  <si>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</si>
  <si>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</si>
  <si>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</si>
  <si>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</si>
  <si>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</si>
  <si>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</si>
  <si>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</si>
  <si>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</si>
  <si>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</si>
  <si>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</si>
  <si>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</si>
  <si>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</si>
  <si>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</si>
  <si>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</si>
  <si>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</si>
  <si>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</si>
  <si>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</si>
  <si>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</si>
  <si>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</si>
  <si>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</si>
  <si>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</si>
  <si>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</si>
  <si>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</si>
  <si>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</si>
  <si>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</si>
  <si>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</si>
  <si>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</si>
  <si>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</si>
  <si>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</si>
  <si>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</si>
  <si>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</si>
  <si>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</si>
  <si>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</si>
  <si>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</si>
  <si>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</si>
  <si>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</si>
  <si>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</si>
  <si>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</si>
  <si>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</si>
  <si>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</si>
  <si>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</si>
  <si>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</si>
  <si>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</si>
  <si>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</si>
  <si>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</si>
  <si>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</si>
  <si>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</si>
  <si>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</si>
  <si>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</si>
  <si>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</si>
  <si>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</si>
  <si>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</si>
  <si>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</si>
  <si>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</si>
  <si>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</si>
  <si>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</si>
  <si>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</si>
  <si>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</si>
  <si>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</si>
  <si>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</si>
  <si>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</si>
  <si>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</si>
  <si>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</si>
  <si>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</si>
  <si>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</si>
  <si>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</si>
  <si>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</si>
  <si>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</si>
  <si>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</si>
  <si>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</si>
  <si>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</si>
  <si>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</si>
  <si>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</si>
  <si>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</si>
  <si>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</si>
  <si>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</si>
  <si>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</si>
  <si>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</si>
  <si>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</si>
  <si>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</si>
  <si>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</si>
  <si>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</si>
  <si>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</si>
  <si>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</si>
  <si>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</si>
  <si>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</si>
  <si>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</si>
  <si>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</si>
  <si>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</si>
  <si>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</si>
  <si>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</si>
  <si>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</si>
  <si>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</si>
  <si>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</si>
  <si>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</si>
  <si>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</si>
  <si>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</si>
  <si>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</si>
  <si>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</si>
  <si>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</si>
  <si>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</si>
  <si>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</si>
  <si>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</si>
  <si>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</si>
  <si>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</si>
  <si>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</si>
  <si>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</si>
  <si>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</si>
  <si>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</si>
  <si>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</si>
  <si>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</si>
  <si>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</si>
  <si>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</si>
  <si>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</si>
  <si>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</si>
  <si>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</si>
  <si>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</si>
  <si>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</si>
  <si>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</si>
  <si>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</si>
  <si>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</si>
  <si>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</si>
  <si>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</si>
  <si>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</si>
  <si>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</si>
  <si>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</si>
  <si>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</si>
  <si>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</si>
  <si>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</si>
  <si>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</si>
  <si>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</si>
  <si>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</si>
  <si>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</si>
  <si>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</si>
  <si>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</si>
  <si>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</si>
  <si>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</si>
  <si>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</si>
  <si>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</si>
  <si>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</si>
  <si>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</si>
  <si>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</si>
  <si>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</si>
  <si>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</si>
  <si>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</si>
  <si>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</si>
  <si>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</si>
  <si>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</si>
  <si>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</si>
  <si>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</si>
  <si>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</si>
  <si>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</si>
  <si>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</si>
  <si>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</si>
  <si>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</si>
  <si>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</si>
  <si>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</si>
  <si>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</si>
  <si>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</si>
  <si>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</si>
  <si>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</si>
  <si>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</si>
  <si>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</si>
  <si>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</si>
  <si>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</si>
  <si>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</si>
  <si>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</si>
  <si>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</si>
  <si>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</si>
  <si>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</si>
  <si>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</si>
  <si>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</si>
  <si>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</si>
  <si>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</si>
  <si>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</si>
  <si>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</si>
  <si>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</si>
  <si>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</si>
  <si>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</si>
  <si>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</si>
  <si>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</si>
  <si>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</si>
  <si>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</si>
  <si>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</si>
  <si>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</si>
  <si>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</si>
  <si>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</si>
  <si>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</si>
  <si>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</si>
  <si>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</si>
  <si>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</si>
  <si>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</si>
  <si>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</si>
  <si>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</si>
  <si>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</si>
  <si>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</si>
  <si>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</si>
  <si>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</si>
  <si>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</si>
  <si>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</si>
  <si>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</si>
  <si>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</si>
  <si>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</si>
  <si>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</si>
  <si>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</si>
  <si>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</si>
  <si>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</si>
  <si>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</si>
  <si>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</si>
  <si>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</si>
  <si>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</si>
  <si>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</si>
  <si>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</si>
  <si>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</si>
  <si>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</si>
  <si>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</si>
  <si>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</si>
  <si>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</si>
  <si>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</si>
  <si>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</si>
  <si>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</si>
  <si>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</si>
  <si>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</si>
  <si>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</si>
  <si>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</si>
  <si>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</si>
  <si>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</si>
  <si>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</si>
  <si>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</si>
  <si>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</si>
  <si>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</si>
  <si>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</si>
  <si>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</si>
  <si>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</si>
  <si>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</si>
  <si>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</si>
  <si>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</si>
  <si>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</si>
  <si>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</si>
  <si>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</si>
  <si>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</si>
  <si>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</si>
  <si>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</si>
  <si>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</si>
  <si>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</si>
  <si>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</si>
  <si>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</si>
  <si>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</si>
  <si>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</si>
  <si>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</si>
  <si>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</si>
  <si>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</si>
  <si>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</si>
  <si>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</si>
  <si>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</si>
  <si>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</si>
  <si>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</si>
  <si>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</si>
  <si>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</si>
  <si>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</si>
  <si>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</si>
  <si>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</si>
  <si>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</si>
  <si>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</si>
  <si>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</si>
  <si>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</si>
  <si>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</si>
  <si>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</si>
  <si>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</si>
  <si>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</si>
  <si>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</si>
  <si>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</si>
  <si>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</si>
  <si>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</si>
  <si>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</si>
  <si>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</si>
  <si>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</si>
  <si>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</si>
  <si>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</si>
  <si>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</si>
  <si>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</si>
  <si>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</si>
  <si>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</si>
  <si>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</si>
  <si>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</si>
  <si>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</si>
  <si>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</si>
  <si>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</si>
  <si>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</si>
  <si>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</si>
  <si>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</si>
  <si>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</si>
  <si>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</si>
  <si>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</si>
  <si>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</si>
  <si>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</si>
  <si>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</si>
  <si>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</si>
  <si>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</si>
  <si>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</si>
  <si>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</si>
  <si>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</si>
  <si>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</si>
  <si>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</si>
  <si>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</si>
  <si>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</si>
  <si>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</si>
  <si>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</si>
  <si>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</si>
  <si>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</si>
  <si>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</si>
  <si>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</si>
  <si>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</si>
  <si>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</si>
  <si>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</si>
  <si>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</si>
  <si>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</si>
  <si>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</si>
  <si>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</si>
  <si>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</si>
  <si>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</si>
  <si>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</si>
  <si>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</si>
  <si>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</si>
  <si>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</si>
  <si>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</si>
  <si>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</si>
  <si>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</si>
  <si>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</si>
  <si>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</si>
  <si>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</si>
  <si>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</si>
  <si>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</si>
  <si>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</si>
  <si>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</si>
  <si>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</si>
  <si>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</si>
  <si>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</si>
  <si>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</si>
  <si>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</si>
  <si>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</si>
  <si>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</si>
  <si>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</si>
  <si>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</si>
  <si>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</si>
  <si>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</si>
  <si>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</si>
  <si>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</si>
  <si>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</si>
  <si>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</si>
  <si>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</si>
  <si>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</si>
  <si>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</si>
  <si>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</si>
  <si>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</si>
  <si>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</si>
  <si>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</si>
  <si>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</si>
  <si>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</si>
  <si>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</si>
  <si>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</si>
  <si>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</si>
  <si>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</si>
  <si>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</si>
  <si>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</si>
  <si>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</si>
  <si>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</si>
  <si>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</si>
  <si>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</si>
  <si>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</si>
  <si>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</si>
  <si>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</si>
  <si>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</si>
  <si>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</si>
  <si>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</si>
  <si>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</si>
  <si>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</si>
  <si>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</si>
  <si>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</si>
  <si>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</si>
  <si>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</si>
  <si>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</si>
  <si>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</si>
  <si>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</si>
  <si>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</si>
  <si>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</si>
  <si>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</si>
  <si>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</si>
  <si>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</si>
  <si>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</si>
  <si>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</si>
  <si>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</si>
  <si>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</si>
  <si>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</si>
  <si>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</si>
  <si>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</si>
  <si>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</si>
  <si>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</si>
  <si>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</si>
  <si>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</si>
  <si>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</si>
  <si>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</si>
  <si>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</si>
  <si>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</si>
  <si>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</si>
  <si>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</si>
  <si>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</si>
  <si>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</si>
  <si>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</si>
  <si>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</si>
  <si>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</si>
  <si>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</si>
  <si>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</si>
  <si>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</si>
  <si>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</si>
  <si>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</si>
  <si>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</si>
  <si>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</si>
  <si>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</si>
  <si>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</si>
  <si>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</si>
  <si>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</si>
  <si>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</si>
  <si>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</si>
  <si>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</si>
  <si>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</si>
  <si>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</si>
  <si>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</si>
  <si>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</si>
  <si>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</si>
  <si>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</si>
  <si>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</si>
  <si>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</si>
  <si>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</si>
  <si>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</si>
  <si>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</si>
  <si>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</si>
  <si>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</si>
  <si>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</si>
  <si>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</si>
  <si>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</si>
  <si>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</si>
  <si>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</si>
  <si>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</si>
  <si>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</si>
  <si>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</si>
  <si>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</si>
  <si>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</si>
  <si>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</si>
  <si>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</si>
  <si>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</si>
  <si>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</si>
  <si>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</si>
  <si>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</si>
  <si>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</si>
  <si>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</si>
  <si>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</si>
  <si>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</si>
  <si>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</si>
  <si>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</si>
  <si>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</si>
  <si>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</si>
  <si>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</si>
  <si>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</si>
  <si>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</si>
  <si>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</si>
  <si>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</si>
  <si>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</si>
  <si>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</si>
  <si>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</si>
  <si>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</si>
  <si>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</si>
  <si>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</si>
  <si>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</si>
  <si>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</si>
  <si>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</si>
  <si>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</si>
  <si>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</si>
  <si>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</si>
  <si>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</si>
  <si>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</si>
  <si>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</si>
  <si>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</si>
  <si>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</si>
  <si>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</si>
  <si>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</si>
  <si>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</si>
  <si>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</si>
  <si>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</si>
  <si>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</si>
  <si>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</si>
  <si>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</si>
  <si>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</si>
  <si>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</si>
  <si>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</si>
  <si>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</si>
  <si>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</si>
  <si>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</si>
  <si>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</si>
  <si>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</si>
  <si>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</si>
  <si>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</si>
  <si>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</si>
  <si>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</si>
  <si>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</si>
  <si>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</si>
  <si>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</si>
  <si>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</si>
  <si>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</si>
  <si>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</si>
  <si>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</si>
  <si>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</si>
  <si>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</si>
  <si>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</si>
  <si>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</si>
  <si>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</si>
  <si>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</si>
  <si>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</si>
  <si>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</si>
  <si>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</si>
  <si>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</si>
  <si>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</si>
  <si>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</si>
  <si>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</si>
  <si>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</si>
  <si>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</si>
  <si>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</si>
  <si>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</si>
  <si>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</si>
  <si>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</si>
  <si>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</si>
  <si>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</si>
  <si>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</si>
  <si>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</si>
  <si>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</si>
  <si>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</si>
  <si>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</si>
  <si>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</si>
  <si>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</si>
  <si>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</si>
  <si>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</si>
  <si>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</si>
  <si>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</si>
  <si>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</si>
  <si>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</si>
  <si>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</si>
  <si>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</si>
  <si>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</si>
  <si>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</si>
  <si>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</si>
  <si>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</si>
  <si>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</si>
  <si>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</si>
  <si>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</si>
  <si>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</si>
  <si>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</si>
  <si>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</si>
  <si>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</si>
  <si>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</si>
  <si>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</si>
  <si>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</si>
  <si>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</si>
  <si>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</si>
  <si>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</si>
  <si>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</si>
  <si>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</si>
  <si>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</si>
  <si>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</si>
  <si>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</si>
  <si>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</si>
  <si>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</si>
  <si>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</si>
  <si>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</si>
  <si>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</si>
  <si>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</si>
  <si>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</si>
  <si>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</si>
  <si>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</si>
  <si>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</si>
  <si>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</si>
  <si>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</si>
  <si>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</si>
  <si>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</si>
  <si>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</si>
  <si>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</si>
  <si>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</si>
  <si>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</si>
  <si>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</si>
  <si>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</si>
  <si>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</si>
  <si>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</si>
  <si>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</si>
  <si>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</si>
  <si>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</si>
  <si>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</si>
  <si>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</si>
  <si>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</si>
  <si>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</si>
  <si>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</si>
  <si>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</si>
  <si>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</si>
  <si>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</si>
  <si>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</si>
  <si>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</si>
  <si>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</si>
  <si>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</si>
  <si>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</si>
  <si>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</si>
  <si>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</si>
  <si>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</si>
  <si>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</si>
  <si>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</si>
  <si>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</si>
  <si>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</si>
  <si>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</si>
  <si>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</si>
  <si>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</si>
  <si>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</si>
  <si>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</si>
  <si>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</si>
  <si>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</si>
  <si>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</si>
  <si>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</si>
  <si>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</si>
  <si>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</si>
  <si>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</si>
  <si>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</si>
  <si>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</si>
  <si>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</si>
  <si>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</si>
  <si>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</si>
  <si>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</si>
  <si>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</si>
  <si>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</si>
  <si>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</si>
  <si>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</si>
  <si>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</si>
  <si>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</si>
  <si>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</si>
  <si>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</si>
  <si>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</si>
  <si>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</si>
  <si>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</si>
  <si>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</si>
  <si>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</si>
  <si>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</si>
  <si>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</si>
  <si>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</si>
  <si>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</si>
  <si>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</si>
  <si>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</si>
  <si>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</si>
  <si>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</si>
  <si>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</si>
  <si>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</si>
  <si>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</si>
  <si>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</si>
  <si>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</si>
  <si>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</si>
  <si>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</si>
  <si>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</si>
  <si>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</si>
  <si>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</si>
  <si>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</si>
  <si>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</si>
  <si>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</si>
  <si>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</si>
  <si>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</si>
  <si>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</si>
  <si>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</si>
  <si>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</si>
  <si>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</si>
  <si>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</si>
  <si>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</si>
  <si>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</si>
  <si>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</si>
  <si>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</si>
  <si>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</si>
  <si>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</si>
  <si>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</si>
  <si>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</si>
  <si>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</si>
  <si>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</si>
  <si>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</si>
  <si>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</si>
  <si>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</si>
  <si>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</si>
  <si>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</si>
  <si>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</si>
  <si>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</si>
  <si>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</si>
  <si>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</si>
  <si>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</si>
  <si>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</si>
  <si>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</si>
  <si>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</si>
  <si>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</si>
  <si>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</si>
  <si>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</si>
  <si>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</si>
  <si>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</si>
  <si>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</si>
  <si>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</si>
  <si>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</si>
  <si>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</si>
  <si>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</si>
  <si>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</si>
  <si>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</si>
  <si>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</si>
  <si>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</si>
  <si>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</si>
  <si>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</si>
  <si>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</si>
  <si>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</si>
  <si>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</si>
  <si>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</si>
  <si>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</si>
  <si>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</si>
  <si>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</si>
  <si>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</si>
  <si>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</si>
  <si>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</si>
  <si>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</si>
  <si>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</si>
  <si>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</si>
  <si>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</si>
  <si>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</si>
  <si>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</si>
  <si>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</si>
  <si>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</si>
  <si>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</si>
  <si>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</si>
  <si>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</si>
  <si>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</si>
  <si>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</si>
  <si>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</si>
  <si>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</si>
  <si>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</si>
  <si>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</si>
  <si>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</si>
  <si>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</si>
  <si>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</si>
  <si>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</si>
  <si>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</si>
  <si>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</si>
  <si>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</si>
  <si>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</si>
  <si>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</si>
  <si>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</si>
  <si>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</si>
  <si>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</si>
  <si>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</si>
  <si>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</si>
  <si>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</si>
  <si>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</si>
  <si>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</si>
  <si>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</si>
  <si>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</si>
  <si>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</si>
  <si>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</si>
  <si>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</si>
  <si>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</si>
  <si>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</si>
  <si>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</si>
  <si>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</si>
  <si>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</si>
  <si>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</si>
  <si>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</si>
  <si>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</si>
  <si>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</si>
  <si>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</si>
  <si>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</si>
  <si>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</si>
  <si>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</si>
  <si>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</si>
  <si>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</si>
  <si>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</si>
  <si>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</si>
  <si>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</si>
  <si>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</si>
  <si>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</si>
  <si>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</si>
  <si>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</si>
  <si>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</si>
  <si>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</si>
  <si>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</si>
  <si>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</si>
  <si>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</si>
  <si>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</si>
  <si>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</si>
  <si>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</si>
  <si>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</si>
  <si>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</si>
  <si>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</si>
  <si>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</si>
  <si>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</si>
  <si>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</si>
  <si>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</si>
  <si>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</si>
  <si>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</si>
  <si>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</si>
  <si>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</si>
  <si>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</si>
  <si>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</si>
  <si>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</si>
  <si>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</si>
  <si>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</si>
  <si>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</si>
  <si>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</si>
  <si>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</si>
  <si>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</si>
  <si>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</si>
  <si>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</si>
  <si>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</si>
  <si>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</si>
  <si>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</si>
  <si>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</si>
  <si>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</si>
  <si>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</si>
  <si>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</si>
  <si>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</si>
  <si>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</si>
  <si>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</si>
  <si>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</si>
  <si>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</si>
  <si>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</si>
  <si>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</si>
  <si>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</si>
  <si>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</si>
  <si>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</si>
  <si>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</si>
  <si>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</si>
  <si>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</si>
  <si>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</si>
  <si>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</si>
  <si>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</si>
  <si>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</si>
  <si>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</si>
  <si>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</si>
  <si>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</si>
  <si>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</si>
  <si>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</si>
  <si>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</si>
  <si>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</si>
  <si>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</si>
  <si>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</si>
  <si>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</si>
  <si>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</si>
  <si>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</si>
  <si>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</si>
  <si>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</si>
  <si>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</si>
  <si>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</si>
  <si>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</si>
  <si>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</si>
  <si>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</si>
  <si>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</si>
  <si>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</si>
  <si>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</si>
  <si>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</si>
  <si>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</si>
  <si>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</si>
  <si>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</si>
  <si>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</si>
  <si>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</si>
  <si>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</si>
  <si>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</si>
  <si>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</si>
  <si>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</si>
  <si>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</si>
  <si>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</si>
  <si>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</si>
  <si>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</si>
  <si>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</si>
  <si>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</si>
  <si>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</si>
  <si>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</si>
  <si>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</si>
  <si>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</si>
  <si>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</si>
  <si>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</si>
  <si>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</si>
  <si>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</si>
  <si>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</si>
  <si>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</si>
  <si>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</si>
  <si>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</si>
  <si>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</si>
  <si>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</si>
  <si>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</si>
  <si>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</si>
  <si>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</si>
  <si>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</si>
  <si>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</si>
  <si>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</si>
  <si>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</si>
  <si>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</si>
  <si>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</si>
  <si>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</si>
  <si>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</si>
  <si>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</si>
  <si>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</si>
  <si>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</si>
  <si>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</si>
  <si>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</si>
  <si>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</si>
  <si>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</si>
  <si>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</si>
  <si>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</si>
  <si>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</si>
  <si>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</si>
  <si>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</si>
  <si>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</si>
  <si>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</si>
  <si>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</si>
  <si>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</si>
  <si>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</si>
  <si>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</si>
  <si>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</si>
  <si>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</si>
  <si>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</si>
  <si>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</si>
  <si>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</si>
  <si>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</si>
  <si>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</si>
  <si>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</si>
  <si>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</si>
  <si>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</si>
  <si>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</si>
  <si>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</si>
  <si>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</si>
  <si>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</si>
  <si>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</si>
  <si>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</si>
  <si>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</si>
  <si>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</si>
  <si>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</si>
  <si>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</si>
  <si>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</si>
  <si>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</si>
  <si>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</si>
  <si>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</si>
  <si>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</si>
  <si>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</si>
  <si>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</si>
  <si>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</si>
  <si>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</si>
  <si>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</si>
  <si>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</si>
  <si>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</si>
  <si>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</si>
  <si>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</si>
  <si>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</si>
  <si>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</si>
  <si>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</si>
  <si>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</si>
  <si>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</si>
  <si>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</si>
  <si>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</si>
  <si>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</si>
  <si>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</si>
  <si>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</si>
  <si>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</si>
  <si>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</si>
  <si>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</si>
  <si>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</si>
  <si>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</si>
  <si>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</si>
  <si>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</si>
  <si>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</si>
  <si>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</si>
  <si>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</si>
  <si>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</si>
  <si>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</si>
  <si>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</si>
  <si>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</si>
  <si>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</si>
  <si>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</si>
  <si>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</si>
  <si>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</si>
  <si>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</si>
  <si>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</si>
  <si>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</si>
  <si>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</si>
  <si>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</si>
  <si>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</si>
  <si>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</si>
  <si>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</si>
  <si>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</si>
  <si>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</si>
  <si>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</si>
  <si>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</si>
  <si>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</si>
  <si>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</si>
  <si>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</si>
  <si>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</si>
  <si>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</si>
  <si>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</si>
  <si>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</si>
  <si>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</si>
  <si>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</si>
  <si>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</si>
  <si>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</si>
  <si>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</si>
  <si>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</si>
  <si>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</si>
  <si>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</si>
  <si>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</si>
  <si>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</si>
  <si>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</si>
  <si>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</si>
  <si>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</si>
  <si>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</si>
  <si>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</si>
  <si>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</si>
  <si>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</si>
  <si>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</si>
  <si>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</si>
  <si>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</si>
  <si>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</si>
  <si>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</si>
  <si>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</si>
  <si>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</si>
  <si>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</si>
  <si>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</si>
  <si>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</si>
  <si>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</si>
  <si>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</si>
  <si>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</si>
  <si>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</si>
  <si>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</si>
  <si>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</si>
  <si>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</si>
  <si>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</si>
  <si>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</si>
  <si>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</si>
  <si>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</si>
  <si>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</si>
  <si>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</si>
  <si>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</si>
  <si>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</si>
  <si>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</si>
  <si>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</si>
  <si>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</si>
  <si>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</si>
  <si>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</si>
  <si>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</si>
  <si>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</si>
  <si>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</si>
  <si>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</si>
  <si>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</si>
  <si>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</si>
  <si>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</si>
  <si>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</si>
  <si>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</si>
  <si>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</si>
  <si>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</si>
  <si>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</si>
  <si>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</si>
  <si>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</si>
  <si>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</si>
  <si>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</si>
  <si>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</si>
  <si>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</si>
  <si>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</si>
  <si>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</si>
  <si>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</si>
  <si>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</si>
  <si>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</si>
  <si>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</si>
  <si>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</si>
  <si>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</si>
  <si>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</si>
  <si>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</si>
  <si>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</si>
  <si>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</si>
  <si>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</si>
  <si>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</si>
  <si>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</si>
  <si>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</si>
  <si>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</si>
  <si>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</si>
  <si>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</si>
  <si>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</si>
  <si>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</si>
  <si>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</si>
  <si>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</si>
  <si>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</si>
  <si>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</si>
  <si>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</si>
  <si>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</si>
  <si>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</si>
  <si>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</si>
  <si>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</si>
  <si>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</si>
  <si>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</si>
  <si>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</si>
  <si>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</si>
  <si>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</si>
  <si>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</si>
  <si>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</si>
  <si>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</si>
  <si>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</si>
  <si>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</si>
  <si>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</si>
  <si>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</si>
  <si>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</si>
  <si>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</si>
  <si>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</si>
  <si>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</si>
  <si>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</si>
  <si>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</si>
  <si>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</si>
  <si>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</si>
  <si>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</si>
  <si>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</si>
  <si>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</si>
  <si>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</si>
  <si>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</si>
  <si>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</si>
  <si>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</si>
  <si>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</si>
  <si>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</si>
  <si>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</si>
  <si>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</si>
  <si>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</si>
  <si>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</si>
  <si>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</si>
  <si>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</si>
  <si>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</si>
  <si>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</si>
  <si>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</si>
  <si>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</si>
  <si>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</si>
  <si>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</si>
  <si>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</si>
  <si>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</si>
  <si>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</si>
  <si>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</si>
  <si>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</si>
  <si>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</si>
  <si>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</si>
  <si>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</si>
  <si>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</si>
  <si>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</si>
  <si>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</si>
  <si>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</si>
  <si>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</si>
  <si>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</si>
  <si>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</si>
  <si>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</si>
  <si>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</si>
  <si>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</si>
  <si>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</si>
  <si>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</si>
  <si>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</si>
  <si>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</si>
  <si>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</si>
  <si>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</si>
  <si>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</si>
  <si>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</si>
  <si>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</si>
  <si>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</si>
  <si>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</si>
  <si>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</si>
  <si>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</si>
  <si>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</si>
  <si>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</si>
  <si>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</si>
  <si>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</si>
  <si>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</si>
  <si>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</si>
  <si>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</si>
  <si>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</si>
  <si>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</si>
  <si>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</si>
  <si>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</si>
  <si>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</si>
  <si>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</si>
  <si>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</si>
  <si>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</si>
  <si>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</si>
  <si>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</si>
  <si>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</si>
  <si>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</si>
  <si>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</si>
  <si>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</si>
  <si>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</si>
  <si>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</si>
  <si>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</si>
  <si>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</si>
  <si>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</si>
  <si>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</si>
  <si>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</si>
  <si>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</si>
  <si>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</si>
  <si>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</si>
  <si>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</si>
  <si>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</si>
  <si>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</si>
  <si>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</si>
  <si>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</si>
  <si>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</si>
  <si>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</si>
  <si>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</si>
  <si>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</si>
  <si>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</si>
  <si>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</si>
  <si>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</si>
  <si>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</si>
  <si>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</si>
  <si>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</si>
  <si>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</si>
  <si>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</si>
  <si>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</si>
  <si>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</si>
  <si>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</si>
  <si>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</si>
  <si>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</si>
  <si>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</si>
  <si>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</si>
  <si>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</si>
  <si>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</si>
  <si>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</si>
  <si>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</si>
  <si>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</si>
  <si>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</si>
  <si>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</si>
  <si>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</si>
  <si>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</si>
  <si>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</si>
  <si>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</si>
  <si>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</si>
  <si>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</si>
  <si>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</si>
  <si>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</si>
  <si>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</si>
  <si>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</si>
  <si>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</si>
  <si>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</si>
  <si>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</si>
  <si>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</si>
  <si>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</si>
  <si>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</si>
  <si>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</si>
  <si>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</si>
  <si>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</si>
  <si>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</si>
  <si>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</si>
  <si>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</si>
  <si>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</si>
  <si>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</si>
  <si>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</si>
  <si>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</si>
  <si>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</si>
  <si>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</si>
  <si>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</si>
  <si>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</si>
  <si>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</si>
  <si>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</si>
  <si>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</si>
  <si>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</si>
  <si>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</si>
  <si>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</si>
  <si>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</si>
  <si>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</si>
  <si>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</si>
  <si>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</si>
  <si>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</si>
  <si>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</si>
  <si>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</si>
  <si>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</si>
  <si>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</si>
  <si>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</si>
  <si>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</si>
  <si>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</si>
  <si>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</si>
  <si>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</si>
  <si>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</si>
  <si>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</si>
  <si>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</si>
  <si>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</si>
  <si>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</si>
  <si>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</si>
  <si>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</si>
  <si>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</si>
  <si>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</si>
  <si>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</si>
  <si>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</si>
  <si>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</si>
  <si>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</si>
  <si>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</si>
  <si>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</si>
  <si>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</si>
  <si>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</si>
  <si>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</si>
  <si>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</si>
  <si>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</si>
  <si>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</si>
  <si>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</si>
  <si>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</si>
  <si>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</si>
  <si>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</si>
  <si>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</si>
  <si>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</si>
  <si>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</si>
  <si>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</si>
  <si>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</si>
  <si>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</si>
  <si>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</si>
  <si>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</si>
  <si>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</si>
  <si>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</si>
  <si>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</si>
  <si>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</si>
  <si>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</si>
  <si>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</si>
  <si>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</si>
  <si>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</si>
  <si>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</si>
  <si>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</si>
  <si>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</si>
  <si>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</si>
  <si>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</si>
  <si>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</si>
  <si>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</si>
  <si>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</si>
  <si>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</si>
  <si>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</si>
  <si>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</si>
  <si>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</si>
  <si>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</si>
  <si>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</si>
  <si>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</si>
  <si>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</si>
  <si>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</si>
  <si>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</si>
  <si>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</si>
  <si>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</si>
  <si>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</si>
  <si>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</si>
  <si>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</si>
  <si>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</si>
  <si>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</si>
  <si>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</si>
  <si>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</si>
  <si>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</si>
  <si>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</si>
  <si>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</si>
  <si>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</si>
  <si>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</si>
  <si>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</si>
  <si>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</si>
  <si>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</si>
  <si>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</si>
  <si>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</si>
  <si>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</si>
  <si>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</si>
  <si>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</si>
  <si>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</si>
  <si>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</si>
  <si>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</si>
  <si>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</si>
  <si>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</si>
  <si>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</si>
  <si>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</si>
  <si>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</si>
  <si>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</si>
  <si>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</si>
  <si>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</si>
  <si>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</si>
  <si>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</si>
  <si>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</si>
  <si>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</si>
  <si>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</si>
  <si>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</si>
  <si>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</si>
  <si>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</si>
  <si>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</si>
  <si>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</si>
  <si>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</si>
  <si>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</si>
  <si>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</si>
  <si>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</si>
  <si>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</si>
  <si>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</si>
  <si>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</si>
  <si>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</si>
  <si>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</si>
  <si>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</si>
  <si>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</si>
  <si>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</si>
  <si>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</si>
  <si>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</si>
  <si>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</si>
  <si>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</si>
  <si>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</si>
  <si>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</si>
  <si>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</si>
  <si>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</si>
  <si>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</si>
  <si>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</si>
  <si>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</si>
  <si>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</si>
  <si>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</si>
  <si>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</si>
  <si>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</si>
  <si>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</si>
  <si>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</si>
  <si>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</si>
  <si>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</si>
  <si>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</si>
  <si>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</si>
  <si>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</si>
  <si>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</si>
  <si>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</si>
  <si>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</si>
  <si>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</si>
  <si>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</si>
  <si>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</si>
  <si>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</si>
  <si>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</si>
  <si>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</si>
  <si>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</si>
  <si>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</si>
  <si>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</si>
  <si>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</si>
  <si>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</si>
  <si>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</si>
  <si>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</si>
  <si>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</si>
  <si>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</si>
  <si>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</si>
  <si>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</si>
  <si>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</si>
  <si>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</si>
  <si>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</si>
  <si>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</si>
  <si>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</si>
  <si>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</si>
  <si>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</si>
  <si>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</si>
  <si>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</si>
  <si>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</si>
  <si>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</si>
  <si>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</si>
  <si>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</si>
  <si>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</si>
  <si>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</si>
  <si>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</si>
  <si>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</si>
  <si>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</si>
  <si>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</si>
  <si>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</si>
  <si>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</si>
  <si>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</si>
  <si>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</si>
  <si>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</si>
  <si>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</si>
  <si>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</si>
  <si>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</si>
  <si>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</si>
  <si>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</si>
  <si>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</si>
  <si>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</si>
  <si>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</si>
  <si>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</si>
  <si>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</si>
  <si>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</si>
  <si>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</si>
  <si>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</si>
  <si>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</si>
  <si>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</si>
  <si>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</si>
  <si>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</si>
  <si>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</si>
  <si>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</si>
  <si>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</si>
  <si>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</si>
  <si>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</si>
  <si>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</si>
  <si>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</si>
  <si>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</si>
  <si>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</si>
  <si>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</si>
  <si>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</si>
  <si>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</si>
  <si>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</si>
  <si>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</si>
  <si>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</si>
  <si>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</si>
  <si>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</si>
  <si>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</si>
  <si>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</si>
  <si>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</si>
  <si>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</si>
  <si>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</si>
  <si>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</si>
  <si>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</si>
  <si>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</si>
  <si>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</si>
  <si>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</si>
  <si>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</si>
  <si>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</si>
  <si>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</si>
  <si>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</si>
  <si>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</si>
  <si>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</si>
  <si>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</si>
  <si>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</si>
  <si>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</si>
  <si>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</si>
  <si>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</si>
  <si>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</si>
  <si>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</si>
  <si>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</si>
  <si>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</si>
  <si>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</si>
  <si>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</si>
  <si>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</si>
  <si>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</si>
  <si>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</si>
  <si>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</si>
  <si>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</si>
  <si>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</si>
  <si>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</si>
  <si>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</si>
  <si>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</si>
  <si>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</si>
  <si>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</si>
  <si>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</si>
  <si>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</si>
  <si>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</si>
  <si>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</si>
  <si>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</si>
  <si>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</si>
  <si>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</si>
  <si>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</si>
  <si>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</si>
  <si>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</si>
  <si>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</si>
  <si>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</si>
  <si>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</si>
  <si>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</si>
  <si>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</si>
  <si>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</si>
  <si>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</si>
  <si>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</si>
  <si>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</si>
  <si>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</si>
  <si>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</si>
  <si>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</si>
  <si>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</si>
  <si>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</si>
  <si>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</si>
  <si>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</si>
  <si>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</si>
  <si>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</si>
  <si>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</si>
  <si>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</si>
  <si>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</si>
  <si>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</si>
  <si>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</si>
  <si>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</si>
  <si>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</si>
  <si>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</si>
  <si>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</si>
  <si>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</si>
  <si>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</si>
  <si>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</si>
  <si>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</si>
  <si>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</si>
  <si>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</si>
  <si>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</si>
  <si>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</si>
  <si>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</si>
  <si>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</si>
  <si>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</si>
  <si>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</si>
  <si>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</si>
  <si>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</si>
  <si>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</si>
  <si>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</si>
  <si>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</si>
  <si>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</si>
  <si>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</si>
  <si>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</si>
  <si>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</si>
  <si>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</si>
  <si>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</si>
  <si>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</si>
  <si>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</si>
  <si>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</si>
  <si>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</si>
  <si>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</si>
  <si>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</si>
  <si>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</si>
  <si>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</si>
  <si>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</si>
  <si>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</si>
  <si>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</si>
  <si>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</si>
  <si>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</si>
  <si>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</si>
  <si>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</si>
  <si>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</si>
  <si>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</si>
  <si>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</si>
  <si>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</si>
  <si>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</si>
  <si>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</si>
  <si>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</si>
  <si>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</si>
  <si>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</si>
  <si>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</si>
  <si>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</si>
  <si>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</si>
  <si>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</si>
  <si>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</si>
  <si>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</si>
  <si>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</si>
  <si>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</si>
  <si>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</si>
  <si>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</si>
  <si>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</si>
  <si>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</si>
  <si>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</si>
  <si>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</si>
  <si>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</si>
  <si>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</si>
  <si>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</si>
  <si>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</si>
  <si>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</si>
  <si>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</si>
  <si>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</si>
  <si>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</si>
  <si>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</si>
  <si>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</si>
  <si>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</si>
  <si>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</si>
  <si>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</si>
  <si>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</si>
  <si>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</si>
  <si>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</si>
  <si>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</si>
  <si>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</si>
  <si>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</si>
  <si>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</si>
  <si>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</si>
  <si>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</si>
  <si>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</si>
  <si>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</si>
  <si>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</si>
  <si>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</si>
  <si>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</si>
  <si>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</si>
  <si>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</si>
  <si>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</si>
  <si>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</si>
  <si>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</si>
  <si>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</si>
  <si>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</si>
  <si>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</si>
  <si>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</si>
  <si>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</si>
  <si>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</si>
  <si>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</si>
  <si>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</si>
  <si>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</si>
  <si>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</si>
  <si>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</si>
  <si>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</si>
  <si>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</si>
  <si>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</si>
  <si>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</si>
  <si>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</si>
  <si>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</si>
  <si>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</si>
  <si>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</si>
  <si>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</si>
  <si>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</si>
  <si>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</si>
  <si>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</si>
  <si>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</si>
  <si>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</si>
  <si>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</si>
  <si>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</si>
  <si>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企画振興課</t>
  </si>
  <si>
    <t>大﨑剛典</t>
  </si>
  <si>
    <t>0164-34-8581</t>
  </si>
  <si>
    <t>shinkog@town.moseushi.jg.jp</t>
  </si>
  <si>
    <t>R7_予備</t>
  </si>
  <si>
    <t>推奨事業</t>
  </si>
  <si>
    <t>食料品価格高騰等に伴う子育て世帯支援事業</t>
  </si>
  <si>
    <t>米国関税措置</t>
  </si>
  <si>
    <t>③消費下支え等を通じた生活者支援</t>
  </si>
  <si>
    <t>①食料品等の物価高騰に直面する小中学生の保護者の負担を軽減するため、学校給食費の負担を全額免除する。
②小中学校の給食費の無償化かかる経費
③小学校低学年　年額56,810円×　17人＝　　965,770円
　 小学校中学年　年額57,320円×　27人＝　1,547,640円
　 小学校高学年　年額58,060円×　24人＝　1,393,440円
　 中学生　　　　　 年額71,140円×　50人＝　3,557,000円
　 　　　　　　　　　　　　　　　　　　　　　　合計　　7,463,850円
　 ※教職員分を除く
④小中学生の保護者
　　</t>
  </si>
  <si>
    <t>学校給食費の無償化で負担軽減
小学生　68人　3,906,850円
中学生　50人　3,557,000円
計118人　7,463,850円</t>
  </si>
  <si>
    <t>対象分野に関連しない</t>
  </si>
  <si>
    <t>R7当初（地）</t>
  </si>
  <si>
    <t>ホームページ、広報誌</t>
  </si>
  <si>
    <t>妹背牛町住民税非課税世帯支援給付金</t>
  </si>
  <si>
    <t>R6補正（地）</t>
  </si>
  <si>
    <t>対象世帯に対して令和7年2月までに支給を開始する</t>
  </si>
  <si>
    <t>ホームページ、広報誌</t>
    <phoneticPr fontId="20"/>
  </si>
  <si>
    <t>R6_補正</t>
  </si>
  <si>
    <t>低所得</t>
  </si>
  <si>
    <t>Ⅱ．物価高の克服</t>
  </si>
  <si>
    <t>①物価高が続く中で低所得世帯への支援を行うことで、低所得の方々の生活を維持する。
②低所得世帯への給付金及び事務費
③R6,R7の累計給付金額
令和６年度住民税均等割非課税世帯　480世帯×30千円、子ども加算　35人×20千円、　　のうちR7計画分
事務費　372千円
事務費の内容　　[役務費（郵送料等）　業務委託料　として支出]
④低所得世帯等の給付対象世帯数（480世帯）</t>
  </si>
  <si>
    <t>食料品の物価高騰に対する消費下支え活性化促進支援金</t>
    <phoneticPr fontId="20"/>
  </si>
  <si>
    <t>Ⅰ．生活の安全保障・物価高への対応</t>
  </si>
  <si>
    <t>①エネルギー・食料品価格等の物価高騰の影響を受けた生活者に対して地域で使用できる商品券を配布し、負担の軽減を図るとともに、地域経済の消費下支えを行うもの。
②商品券及び印刷代、封筒代、ゆうパックの費用
③商品券：2,526人×10,000円＝25,260,000円
　印刷代：2,550枚×160円×1.1＝448,800円
　ゆうパック：1,344件×431円×1.1＝637,190円
　商工会事務負担金（振込手数料）50,000円
（C）は一般財源で、交付対象経費を超える金額（町単費）
④全町民</t>
    <phoneticPr fontId="20"/>
  </si>
  <si>
    <t>商品券の配布率　99％
(配布人数/対象人数)
商品券の利用率　97％
(利用額/配布金額)</t>
    <phoneticPr fontId="20"/>
  </si>
  <si>
    <t>商品券の使用期限を２月までとし、換金期日については３月上旬までとし、商工会からの商品券活用実績報告を３月中旬までに提出してもらい、未換金があった場合には、返還が行えるように事業を実施する。</t>
    <phoneticPr fontId="20"/>
  </si>
  <si>
    <t>ホームページ、広報誌</t>
    <phoneticPr fontId="20"/>
  </si>
  <si>
    <t>⑦ 事業チラシにて明記済みあるいは予定</t>
    <phoneticPr fontId="30"/>
  </si>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</sst>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78">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177" fontId="79" fillId="25"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48" fillId="0" borderId="204" xfId="0" applyFont="1" applyBorder="1" applyAlignment="1" applyProtection="1">
      <alignment horizontal="left" vertical="center" wrapText="1"/>
      <protection locked="0"/>
    </xf>
    <xf numFmtId="0" fontId="49" fillId="0" borderId="263" xfId="0" applyFont="1" applyBorder="1" applyAlignment="1" applyProtection="1">
      <alignment horizontal="left" vertical="center" wrapText="1"/>
      <protection locked="0"/>
    </xf>
    <xf numFmtId="0" fontId="80" fillId="0" borderId="110" xfId="0" applyFont="1" applyBorder="1" applyAlignment="1" applyProtection="1">
      <alignment horizontal="center" vertical="center" wrapText="1"/>
    </xf>
    <xf numFmtId="0" fontId="48" fillId="0" borderId="118" xfId="0" applyFont="1" applyBorder="1" applyAlignment="1" applyProtection="1">
      <alignment horizontal="center" vertical="center" wrapText="1"/>
    </xf>
    <xf numFmtId="0" fontId="48" fillId="0" borderId="111" xfId="0" applyFont="1" applyBorder="1" applyAlignment="1" applyProtection="1">
      <alignment horizontal="center" vertical="center" wrapText="1"/>
    </xf>
    <xf numFmtId="0" fontId="48" fillId="0" borderId="112" xfId="0" applyFont="1" applyBorder="1" applyAlignment="1" applyProtection="1">
      <alignment horizontal="center" vertical="center" wrapText="1"/>
    </xf>
    <xf numFmtId="0" fontId="48" fillId="0" borderId="120" xfId="0" applyFont="1" applyBorder="1" applyAlignment="1" applyProtection="1">
      <alignment horizontal="left" vertical="center" wrapText="1"/>
    </xf>
    <xf numFmtId="0" fontId="48" fillId="0" borderId="120" xfId="0" applyFont="1" applyBorder="1" applyAlignment="1" applyProtection="1">
      <alignment horizontal="center" vertical="center" wrapText="1"/>
    </xf>
    <xf numFmtId="0" fontId="48" fillId="25" borderId="120" xfId="0" applyFont="1" applyFill="1" applyBorder="1" applyAlignment="1" applyProtection="1">
      <alignment horizontal="center" vertical="center" wrapText="1"/>
    </xf>
    <xf numFmtId="0" fontId="48" fillId="25" borderId="112" xfId="0" applyFont="1" applyFill="1" applyBorder="1" applyAlignment="1" applyProtection="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pplyProtection="1">
      <alignment horizontal="left" vertical="top" wrapText="1"/>
    </xf>
    <xf numFmtId="0" fontId="81" fillId="0" borderId="120" xfId="0" applyFont="1" applyBorder="1" applyAlignment="1" applyProtection="1">
      <alignment horizontal="center" vertical="center" wrapText="1"/>
    </xf>
    <xf numFmtId="0" fontId="81" fillId="25" borderId="120" xfId="0" applyFont="1" applyFill="1" applyBorder="1" applyAlignment="1" applyProtection="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pplyProtection="1">
      <alignment horizontal="left" vertical="center" wrapText="1"/>
    </xf>
    <xf numFmtId="0" fontId="0" fillId="41" borderId="178" xfId="0" applyFill="1" applyBorder="1" applyProtection="1">
      <alignment vertical="center"/>
    </xf>
    <xf numFmtId="0" fontId="48" fillId="25" borderId="110" xfId="0" applyFont="1" applyFill="1" applyBorder="1" applyAlignment="1" applyProtection="1">
      <alignment horizontal="left" vertical="center" wrapText="1"/>
    </xf>
    <xf numFmtId="0" fontId="48" fillId="0" borderId="118" xfId="0" applyFont="1" applyBorder="1" applyAlignment="1" applyProtection="1">
      <alignment horizontal="left" vertical="center" wrapText="1"/>
    </xf>
    <xf numFmtId="0" fontId="79" fillId="0" borderId="112" xfId="0" applyFont="1" applyBorder="1" applyAlignment="1" applyProtection="1">
      <alignment horizontal="center" vertical="center" wrapText="1"/>
    </xf>
    <xf numFmtId="0" fontId="0" fillId="0" borderId="20" xfId="0" applyBorder="1" applyAlignment="1">
      <alignment vertical="center" wrapText="1"/>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77" fillId="40" borderId="0" xfId="0" applyFont="1" applyFill="1" applyAlignment="1">
      <alignment horizontal="center" vertical="center"/>
    </xf>
    <xf numFmtId="0" fontId="22" fillId="29" borderId="187"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36" fillId="29" borderId="119" xfId="0"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0" xfId="0" applyFill="1" applyAlignment="1">
      <alignment horizontal="center" vertical="center"/>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9" fillId="45" borderId="183" xfId="0" applyFont="1" applyFill="1" applyBorder="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29" fillId="25" borderId="0" xfId="0" applyFont="1" applyFill="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34" fillId="25" borderId="0" xfId="0" applyFont="1" applyFill="1" applyAlignment="1">
      <alignment horizontal="center" vertical="center" wrapText="1" shrinkToFit="1"/>
    </xf>
    <xf numFmtId="0" fontId="29" fillId="45" borderId="170" xfId="0" applyFont="1" applyFill="1" applyBorder="1" applyAlignment="1">
      <alignment horizontal="center" vertical="center" wrapText="1"/>
    </xf>
    <xf numFmtId="0" fontId="29" fillId="25" borderId="170" xfId="0" applyFont="1" applyFill="1" applyBorder="1" applyAlignment="1">
      <alignment horizontal="center" vertical="center" wrapTex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2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25" fillId="25" borderId="75" xfId="0" applyFont="1" applyFill="1" applyBorder="1" applyAlignment="1">
      <alignment horizontal="left"/>
    </xf>
    <xf numFmtId="0" fontId="22" fillId="29" borderId="12"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177" fontId="78" fillId="25" borderId="64"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82"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264"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0" fillId="25" borderId="20" xfId="0" applyFill="1" applyBorder="1" applyAlignment="1">
      <alignment horizontal="center" vertical="center"/>
    </xf>
    <xf numFmtId="0" fontId="21" fillId="25" borderId="0" xfId="0" applyFont="1" applyFill="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230"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1" fillId="0" borderId="0" xfId="0" applyFont="1" applyAlignment="1">
      <alignment horizontal="left" vertical="center"/>
    </xf>
    <xf numFmtId="0" fontId="31" fillId="0" borderId="20" xfId="0" applyFont="1" applyBorder="1" applyAlignment="1">
      <alignment horizontal="left" vertical="top" wrapText="1"/>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31" fillId="27" borderId="135" xfId="0" applyNumberFormat="1" applyFont="1" applyFill="1" applyBorder="1" applyAlignment="1">
      <alignment horizontal="center" vertical="center" wrapText="1"/>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center" wrapText="1"/>
    </xf>
    <xf numFmtId="0" fontId="54" fillId="0" borderId="94"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177" fontId="25" fillId="27" borderId="140" xfId="0" applyNumberFormat="1" applyFont="1" applyFill="1" applyBorder="1" applyAlignment="1">
      <alignment horizontal="center" vertical="center"/>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0" fontId="55" fillId="0" borderId="0" xfId="0" applyFont="1" applyAlignment="1">
      <alignment horizontal="center" vertical="center"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4" fillId="0" borderId="20" xfId="0" applyFont="1" applyBorder="1" applyAlignment="1">
      <alignment horizontal="left" vertical="center"/>
    </xf>
    <xf numFmtId="0" fontId="24" fillId="0" borderId="0" xfId="0" applyFont="1" applyAlignment="1">
      <alignment horizontal="left" vertical="top"/>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177" fontId="25" fillId="27" borderId="60" xfId="0"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67"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21" fillId="25" borderId="271" xfId="0" applyFont="1" applyFill="1" applyBorder="1" applyAlignment="1">
      <alignment horizontal="left" vertical="center" wrapText="1"/>
    </xf>
    <xf numFmtId="0" fontId="21" fillId="25" borderId="268" xfId="0" applyFont="1" applyFill="1" applyBorder="1" applyAlignment="1">
      <alignment horizontal="lef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29" fillId="25" borderId="268" xfId="0" applyFont="1" applyFill="1" applyBorder="1" applyAlignment="1">
      <alignment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29" fillId="25" borderId="271" xfId="0" applyFont="1" applyFill="1" applyBorder="1" applyAlignment="1">
      <alignment vertical="center" wrapText="1"/>
    </xf>
    <xf numFmtId="0" fontId="21" fillId="25" borderId="268" xfId="0" applyFont="1" applyFill="1" applyBorder="1" applyAlignment="1">
      <alignment vertical="center" wrapText="1"/>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xf numFmtId="0" fontId="36" fillId="29" borderId="239" xfId="0"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9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 val="入力シート"/>
      <sheetName val="データシート"/>
      <sheetName val="報告様式②（R7補正_個別事業）"/>
      <sheetName val="報告様式②（記入例）"/>
      <sheetName val="選択肢リスト（総論）"/>
      <sheetName val="選択肢リスト（各論）"/>
      <sheetName val="操作シート"/>
      <sheetName val="報告様式①（R7補正_全体事業等）"/>
      <sheetName val="都道府県一覧"/>
      <sheetName val="【01_北海道】報告様式①（R7補正_全体事業等）"/>
      <sheetName val="選択"/>
      <sheetName val="_"/>
      <sheetName val="プルダウンリスト"/>
      <sheetName val="7万円限度額_0216"/>
    </sheetNames>
    <sheetDataSet>
      <sheetData sheetId="0"/>
      <sheetData sheetId="1"/>
      <sheetData sheetId="2">
        <row r="2">
          <cell r="C2" t="str">
            <v>推奨事業</v>
          </cell>
          <cell r="E2" t="str">
            <v>○</v>
          </cell>
          <cell r="G2" t="str">
            <v>○</v>
          </cell>
          <cell r="I2" t="str">
            <v>○</v>
          </cell>
          <cell r="M2" t="str">
            <v>○</v>
          </cell>
          <cell r="O2" t="str">
            <v>①エネルギー・食料品価格等の物価高騰に伴う低所得世帯支援</v>
          </cell>
          <cell r="Q2" t="str">
            <v>－</v>
          </cell>
          <cell r="S2" t="str">
            <v>－</v>
          </cell>
          <cell r="AJ2" t="str">
            <v>イ 利子補給事業又は信用保証料補助事業</v>
          </cell>
          <cell r="AN2" t="str">
            <v>○</v>
          </cell>
          <cell r="AR2" t="str">
            <v>ホームページ</v>
          </cell>
        </row>
        <row r="3">
          <cell r="O3" t="str">
            <v>②エネルギー・食料品価格等の物価高騰に伴う子育て世帯支援</v>
          </cell>
          <cell r="Q3" t="str">
            <v>○</v>
          </cell>
          <cell r="S3" t="str">
            <v>○</v>
          </cell>
          <cell r="AJ3" t="str">
            <v>ロ 不確実な事故等の発生に応じて資金を交付する事業</v>
          </cell>
          <cell r="AR3" t="str">
            <v>ホームページ等</v>
          </cell>
        </row>
        <row r="4">
          <cell r="K4" t="str">
            <v>Ⅱ．物価高の克服</v>
          </cell>
          <cell r="O4" t="str">
            <v>③消費下支え等を通じた生活者支援</v>
          </cell>
          <cell r="AJ4" t="str">
            <v>ロ 当該事業の進捗が他の事業の進捗に依存するもの</v>
          </cell>
          <cell r="AR4" t="str">
            <v>広報誌</v>
          </cell>
        </row>
        <row r="5">
          <cell r="O5" t="str">
            <v>④省エネ家電等への買い換え促進による生活者支援</v>
          </cell>
          <cell r="Q5" t="str">
            <v>－</v>
          </cell>
          <cell r="S5" t="str">
            <v>○</v>
          </cell>
          <cell r="U5" t="str">
            <v>－</v>
          </cell>
          <cell r="AR5" t="str">
            <v>広報誌等</v>
          </cell>
        </row>
        <row r="6">
          <cell r="O6" t="str">
            <v>⑤医療・介護・保育施設、学校施設、公衆浴場等に対する物価高騰対策支援</v>
          </cell>
          <cell r="AR6" t="str">
            <v>ホームページ、広報誌</v>
          </cell>
        </row>
        <row r="7">
          <cell r="O7" t="str">
            <v>⑥農林水産業における物価高騰対策支援</v>
          </cell>
          <cell r="AR7" t="str">
            <v>ホームページ、広報誌等</v>
          </cell>
        </row>
        <row r="8">
          <cell r="O8" t="str">
            <v>⑦中小企業等に対するエネルギー価格高騰対策支援</v>
          </cell>
        </row>
        <row r="9">
          <cell r="O9" t="str">
            <v>⑧地域公共交通・物流や地域観光業等に対する支援</v>
          </cell>
        </row>
        <row r="10">
          <cell r="C10" t="str">
            <v>給付支援</v>
          </cell>
          <cell r="O10" t="str">
            <v>⑨推奨事業メニュー例よりも更に効果があると判断する地方単独事業</v>
          </cell>
        </row>
        <row r="12">
          <cell r="O12" t="str">
            <v>－</v>
          </cell>
        </row>
        <row r="13">
          <cell r="AE13" t="str">
            <v>R6当初（地）</v>
          </cell>
        </row>
        <row r="14">
          <cell r="AE14" t="str">
            <v>R6補正（地）</v>
          </cell>
        </row>
        <row r="15">
          <cell r="AE15" t="str">
            <v>R6予備費（地）</v>
          </cell>
        </row>
        <row r="16">
          <cell r="AE16" t="str">
            <v>R7当初（地）</v>
          </cell>
        </row>
        <row r="17">
          <cell r="AE17" t="str">
            <v>R7補正（地）</v>
          </cell>
        </row>
        <row r="18">
          <cell r="AE18" t="str">
            <v>R7予備費（地）</v>
          </cell>
        </row>
        <row r="22">
          <cell r="A22" t="str">
            <v>R6_補正</v>
          </cell>
        </row>
        <row r="33">
          <cell r="AA33" t="str">
            <v>R6.12</v>
          </cell>
        </row>
        <row r="34">
          <cell r="AA34" t="str">
            <v>R7.1</v>
          </cell>
        </row>
        <row r="35">
          <cell r="A35" t="str">
            <v>R6_補正</v>
          </cell>
          <cell r="AA35" t="str">
            <v>R7.2</v>
          </cell>
        </row>
        <row r="36">
          <cell r="A36" t="str">
            <v>R7_予備</v>
          </cell>
          <cell r="AA36" t="str">
            <v>R7.3</v>
          </cell>
        </row>
        <row r="37">
          <cell r="AA37" t="str">
            <v>R7.4</v>
          </cell>
          <cell r="AC37" t="str">
            <v>R7.4</v>
          </cell>
        </row>
        <row r="38">
          <cell r="A38" t="str">
            <v>R6_補正</v>
          </cell>
          <cell r="AA38" t="str">
            <v>R7.5</v>
          </cell>
          <cell r="AC38" t="str">
            <v>R7.5</v>
          </cell>
        </row>
        <row r="39">
          <cell r="A39" t="str">
            <v>R7_予備</v>
          </cell>
          <cell r="AA39" t="str">
            <v>R7.6</v>
          </cell>
          <cell r="AC39" t="str">
            <v>R7.6</v>
          </cell>
        </row>
        <row r="40">
          <cell r="A40" t="str">
            <v>R6_補正・R7_予備</v>
          </cell>
          <cell r="AA40" t="str">
            <v>R7.7</v>
          </cell>
          <cell r="AC40" t="str">
            <v>R7.7</v>
          </cell>
        </row>
        <row r="41">
          <cell r="AA41" t="str">
            <v>R7.8</v>
          </cell>
          <cell r="AC41" t="str">
            <v>R7.8</v>
          </cell>
        </row>
        <row r="42">
          <cell r="AC42" t="str">
            <v>R7.9</v>
          </cell>
        </row>
        <row r="43">
          <cell r="AC43" t="str">
            <v>R7.10</v>
          </cell>
          <cell r="AP43" t="str">
            <v>対象世帯に対して令和6年12月までに支給を開始する</v>
          </cell>
        </row>
        <row r="44">
          <cell r="AC44" t="str">
            <v>R7.11</v>
          </cell>
          <cell r="AP44" t="str">
            <v>対象世帯に対して令和7年1月までに支給を開始する</v>
          </cell>
        </row>
        <row r="45">
          <cell r="AC45" t="str">
            <v>R7.12</v>
          </cell>
          <cell r="AP45" t="str">
            <v>対象世帯に対して令和7年2月までに支給を開始する</v>
          </cell>
        </row>
        <row r="46">
          <cell r="AC46" t="str">
            <v>R8.1</v>
          </cell>
          <cell r="AP46" t="str">
            <v>対象世帯に対して令和7年3月までに支給を開始する</v>
          </cell>
        </row>
        <row r="47">
          <cell r="AC47" t="str">
            <v>R8.2</v>
          </cell>
          <cell r="AP47" t="str">
            <v>対象世帯に対して令和7年4月までに支給を開始する</v>
          </cell>
        </row>
        <row r="48">
          <cell r="AC48" t="str">
            <v>R8.3</v>
          </cell>
          <cell r="AP48" t="str">
            <v>対象世帯に対して令和7年5月までに支給を開始する</v>
          </cell>
        </row>
        <row r="49">
          <cell r="AP49" t="str">
            <v>対象世帯に対して令和7年6月までに支給を開始する</v>
          </cell>
        </row>
        <row r="50">
          <cell r="AP50" t="str">
            <v>対象世帯に対して令和7年7月までに支給を開始する</v>
          </cell>
        </row>
        <row r="51">
          <cell r="AP51" t="str">
            <v>対象世帯に対して令和7年8月までに支給を開始する</v>
          </cell>
        </row>
        <row r="56">
          <cell r="W56" t="str">
            <v>R7.4</v>
          </cell>
        </row>
        <row r="57">
          <cell r="W57" t="str">
            <v>R7.5</v>
          </cell>
        </row>
        <row r="58">
          <cell r="W58" t="str">
            <v>R7.6</v>
          </cell>
        </row>
        <row r="59">
          <cell r="W59" t="str">
            <v>R7.7</v>
          </cell>
        </row>
        <row r="60">
          <cell r="W60" t="str">
            <v>R7.8</v>
          </cell>
        </row>
        <row r="61">
          <cell r="W61" t="str">
            <v>R7.9</v>
          </cell>
        </row>
        <row r="62">
          <cell r="W62" t="str">
            <v>R7.10</v>
          </cell>
        </row>
        <row r="63">
          <cell r="W63" t="str">
            <v>R7.11</v>
          </cell>
        </row>
        <row r="64">
          <cell r="W64" t="str">
            <v>R7.12</v>
          </cell>
        </row>
        <row r="65">
          <cell r="W65" t="str">
            <v>R8.1</v>
          </cell>
        </row>
        <row r="66">
          <cell r="W66" t="str">
            <v>R8.2</v>
          </cell>
        </row>
        <row r="67">
          <cell r="W67" t="str">
            <v>R8.3</v>
          </cell>
        </row>
      </sheetData>
      <sheetData sheetId="3"/>
      <sheetData sheetId="4"/>
      <sheetData sheetId="5"/>
      <sheetData sheetId="6"/>
      <sheetData sheetId="7"/>
      <sheetData sheetId="8"/>
      <sheetData sheetId="9"/>
      <sheetData sheetId="10"/>
      <sheetData sheetId="11">
        <row r="2">
          <cell r="J2" t="str">
            <v>【01_北海道】</v>
          </cell>
        </row>
        <row r="3">
          <cell r="J3" t="str">
            <v>【02_青森県】</v>
          </cell>
        </row>
        <row r="4">
          <cell r="J4" t="str">
            <v>【03_岩手県】</v>
          </cell>
        </row>
        <row r="5">
          <cell r="J5" t="str">
            <v>【04_宮城県】</v>
          </cell>
        </row>
        <row r="6">
          <cell r="J6" t="str">
            <v>【05_秋田県】</v>
          </cell>
        </row>
        <row r="7">
          <cell r="J7" t="str">
            <v>【06_山形県】</v>
          </cell>
        </row>
        <row r="8">
          <cell r="J8" t="str">
            <v>【07_福島県】</v>
          </cell>
        </row>
        <row r="9">
          <cell r="J9" t="str">
            <v>【08_茨城県】</v>
          </cell>
        </row>
        <row r="10">
          <cell r="J10" t="str">
            <v>【09_栃木県】</v>
          </cell>
        </row>
        <row r="11">
          <cell r="J11" t="str">
            <v>【10_群馬県】</v>
          </cell>
        </row>
        <row r="12">
          <cell r="J12" t="str">
            <v>【11_埼玉県】</v>
          </cell>
        </row>
        <row r="13">
          <cell r="J13" t="str">
            <v>【12_千葉県】</v>
          </cell>
        </row>
        <row r="14">
          <cell r="J14" t="str">
            <v>【13_東京都】</v>
          </cell>
        </row>
        <row r="15">
          <cell r="J15" t="str">
            <v>【14_神奈川県】</v>
          </cell>
        </row>
        <row r="16">
          <cell r="J16" t="str">
            <v>【15_新潟県】</v>
          </cell>
        </row>
        <row r="17">
          <cell r="J17" t="str">
            <v>【16_富山県】</v>
          </cell>
        </row>
        <row r="18">
          <cell r="J18" t="str">
            <v>【17_石川県】</v>
          </cell>
        </row>
        <row r="19">
          <cell r="J19" t="str">
            <v>【18_福井県】</v>
          </cell>
        </row>
        <row r="20">
          <cell r="J20" t="str">
            <v>【19_山梨県】</v>
          </cell>
        </row>
        <row r="21">
          <cell r="J21" t="str">
            <v>【20_長野県】</v>
          </cell>
        </row>
        <row r="22">
          <cell r="J22" t="str">
            <v>【21_岐阜県】</v>
          </cell>
        </row>
        <row r="23">
          <cell r="J23" t="str">
            <v>【22_静岡県】</v>
          </cell>
        </row>
        <row r="24">
          <cell r="J24" t="str">
            <v>【23_愛知県】</v>
          </cell>
        </row>
        <row r="25">
          <cell r="J25" t="str">
            <v>【24_三重県】</v>
          </cell>
        </row>
        <row r="26">
          <cell r="J26" t="str">
            <v>【25_滋賀県】</v>
          </cell>
        </row>
        <row r="27">
          <cell r="J27" t="str">
            <v>【26_京都府】</v>
          </cell>
        </row>
        <row r="28">
          <cell r="J28" t="str">
            <v>【27_大阪府】</v>
          </cell>
        </row>
        <row r="29">
          <cell r="J29" t="str">
            <v>【28_兵庫県】</v>
          </cell>
        </row>
        <row r="30">
          <cell r="J30" t="str">
            <v>【29_奈良県】</v>
          </cell>
        </row>
        <row r="31">
          <cell r="J31" t="str">
            <v>【30_和歌山県】</v>
          </cell>
        </row>
        <row r="32">
          <cell r="J32" t="str">
            <v>【31_鳥取県】</v>
          </cell>
        </row>
        <row r="33">
          <cell r="J33" t="str">
            <v>【32_島根県】</v>
          </cell>
        </row>
        <row r="34">
          <cell r="J34" t="str">
            <v>【33_岡山県】</v>
          </cell>
        </row>
        <row r="35">
          <cell r="J35" t="str">
            <v>【34_広島県】</v>
          </cell>
        </row>
        <row r="36">
          <cell r="J36" t="str">
            <v>【35_山口県】</v>
          </cell>
        </row>
        <row r="37">
          <cell r="J37" t="str">
            <v>【36_徳島県】</v>
          </cell>
        </row>
        <row r="38">
          <cell r="J38" t="str">
            <v>【37_香川県】</v>
          </cell>
        </row>
        <row r="39">
          <cell r="J39" t="str">
            <v>【38_愛媛県】</v>
          </cell>
        </row>
        <row r="40">
          <cell r="J40" t="str">
            <v>【39_高知県】</v>
          </cell>
        </row>
        <row r="41">
          <cell r="J41" t="str">
            <v>【40_福岡県】</v>
          </cell>
        </row>
        <row r="42">
          <cell r="J42" t="str">
            <v>【41_佐賀県】</v>
          </cell>
        </row>
        <row r="43">
          <cell r="J43" t="str">
            <v>【42_長崎県】</v>
          </cell>
        </row>
        <row r="44">
          <cell r="J44" t="str">
            <v>【43_熊本県】</v>
          </cell>
        </row>
        <row r="45">
          <cell r="J45" t="str">
            <v>【44_大分県】</v>
          </cell>
        </row>
        <row r="46">
          <cell r="J46" t="str">
            <v>【45_宮崎県】</v>
          </cell>
        </row>
        <row r="47">
          <cell r="J47" t="str">
            <v>【46_鹿児島県】</v>
          </cell>
        </row>
        <row r="48">
          <cell r="J48" t="str">
            <v>【47_沖縄県】</v>
          </cell>
        </row>
      </sheetData>
      <sheetData sheetId="12">
        <row r="3">
          <cell r="F3" t="str">
            <v>対象分野に関連しない</v>
          </cell>
        </row>
        <row r="29">
          <cell r="C29" t="str">
            <v>対象分野に関連しない</v>
          </cell>
        </row>
        <row r="30">
          <cell r="C30" t="str">
            <v>保育所・幼稚園・認定こども園等</v>
          </cell>
        </row>
        <row r="31">
          <cell r="C31" t="str">
            <v>障害福祉サービス事業所・施設等</v>
          </cell>
        </row>
        <row r="32">
          <cell r="C32" t="str">
            <v>介護サービス事業所・施設等</v>
          </cell>
        </row>
        <row r="33">
          <cell r="C33" t="str">
            <v>医療（食材費関係）</v>
          </cell>
        </row>
        <row r="34">
          <cell r="C34" t="str">
            <v>医療（光熱費関係）</v>
          </cell>
        </row>
        <row r="35">
          <cell r="C35" t="str">
            <v>農林水産・食品分野</v>
          </cell>
        </row>
        <row r="36">
          <cell r="C36" t="str">
            <v>特別高圧</v>
          </cell>
        </row>
        <row r="37">
          <cell r="C37" t="str">
            <v>ＬＰガス</v>
          </cell>
        </row>
        <row r="38">
          <cell r="C38" t="str">
            <v>私立学校</v>
          </cell>
        </row>
        <row r="39">
          <cell r="C39" t="str">
            <v>学用品費・実験資材等</v>
          </cell>
        </row>
        <row r="40">
          <cell r="C40" t="str">
            <v>給食</v>
          </cell>
        </row>
        <row r="41">
          <cell r="C41" t="str">
            <v>水道事業者</v>
          </cell>
        </row>
        <row r="42">
          <cell r="C42" t="str">
            <v>生活衛生関係営業者</v>
          </cell>
        </row>
        <row r="43">
          <cell r="C43" t="str">
            <v>農業集落排水事業者</v>
          </cell>
        </row>
        <row r="44">
          <cell r="C44" t="str">
            <v>漁業集落排水事業者</v>
          </cell>
        </row>
        <row r="45">
          <cell r="C45" t="str">
            <v>下水道事業者</v>
          </cell>
        </row>
        <row r="46">
          <cell r="C46" t="str">
            <v>運輸交通・物流・観光事業者</v>
          </cell>
        </row>
        <row r="47">
          <cell r="C47" t="str">
            <v>民間委託の運用</v>
          </cell>
        </row>
        <row r="48">
          <cell r="C48" t="str">
            <v>灯油</v>
          </cell>
        </row>
        <row r="49">
          <cell r="C49" t="str">
            <v>省エネ家電買い替え等</v>
          </cell>
        </row>
        <row r="50">
          <cell r="C50" t="str">
            <v>児童養護施設等</v>
          </cell>
        </row>
        <row r="51">
          <cell r="C51" t="str">
            <v>卸売市場関係</v>
          </cell>
        </row>
        <row r="52">
          <cell r="C52" t="str">
            <v>肥料等農業資材</v>
          </cell>
        </row>
        <row r="53">
          <cell r="C53" t="str">
            <v>薬局</v>
          </cell>
        </row>
        <row r="54">
          <cell r="C54" t="str">
            <v>工業用水</v>
          </cell>
        </row>
        <row r="55">
          <cell r="C55" t="str">
            <v>公立学校施設</v>
          </cell>
        </row>
        <row r="56">
          <cell r="C56" t="str">
            <v>大学病院</v>
          </cell>
        </row>
        <row r="57">
          <cell r="C57" t="str">
            <v>低所得のひとり親世帯への給付金等</v>
          </cell>
        </row>
        <row r="58">
          <cell r="C58" t="str">
            <v>女性自立支援施設等</v>
          </cell>
        </row>
        <row r="59">
          <cell r="C59" t="str">
            <v>日常生活支援住居施設</v>
          </cell>
        </row>
        <row r="60">
          <cell r="C60" t="str">
            <v>介護施設等の整備費</v>
          </cell>
        </row>
        <row r="61">
          <cell r="C61" t="str">
            <v>公営企業のとりまとめ（水道・下水等）</v>
          </cell>
        </row>
        <row r="62">
          <cell r="C62" t="str">
            <v>施設園芸・茶事業者</v>
          </cell>
        </row>
        <row r="63">
          <cell r="C63" t="str">
            <v>酒蔵</v>
          </cell>
        </row>
        <row r="64">
          <cell r="C64" t="str">
            <v>公共調達</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J475"/>
  <sheetViews>
    <sheetView showGridLines="0" tabSelected="1" view="pageBreakPreview" topLeftCell="T77" zoomScale="50" zoomScaleNormal="50" zoomScaleSheetLayoutView="50" workbookViewId="0">
      <selection activeCell="AA79" sqref="AA79"/>
    </sheetView>
  </sheetViews>
  <sheetFormatPr defaultColWidth="9" defaultRowHeight="17.25" x14ac:dyDescent="0.15"/>
  <cols>
    <col min="1" max="1" width="9" style="27"/>
    <col min="2" max="2" width="52.5" style="27" customWidth="1"/>
    <col min="3" max="3" width="6.875" style="27" customWidth="1"/>
    <col min="4" max="4" width="16.5" style="27" customWidth="1"/>
    <col min="5" max="5" width="13.5" style="27" customWidth="1"/>
    <col min="6" max="6" width="11" style="27" customWidth="1"/>
    <col min="7" max="7" width="16.5" style="27" customWidth="1"/>
    <col min="8" max="8" width="20.5" style="27" customWidth="1"/>
    <col min="9" max="9" width="33.125" style="27" customWidth="1"/>
    <col min="10" max="10" width="22.875" style="27" customWidth="1"/>
    <col min="11" max="11" width="15.875" style="30" customWidth="1"/>
    <col min="12" max="15" width="16" style="30" customWidth="1"/>
    <col min="16" max="16" width="44.125" style="30" customWidth="1"/>
    <col min="17" max="17" width="28" style="30" customWidth="1"/>
    <col min="18" max="18" width="28" style="27" customWidth="1"/>
    <col min="19" max="21" width="32.875" style="27" customWidth="1"/>
    <col min="22" max="22" width="36.875" style="27" customWidth="1"/>
    <col min="23" max="23" width="37.5" style="597" customWidth="1"/>
    <col min="24" max="24" width="35.5" style="27" customWidth="1"/>
    <col min="25" max="26" width="25.5" style="27" customWidth="1"/>
    <col min="27" max="27" width="66" style="27" customWidth="1"/>
    <col min="28" max="33" width="17.5" style="27" customWidth="1"/>
    <col min="34" max="34" width="46.125" style="27" customWidth="1"/>
    <col min="35" max="35" width="54.5" style="27" customWidth="1"/>
    <col min="36" max="39" width="20.5" style="27" customWidth="1"/>
    <col min="40" max="40" width="25.875" style="27" customWidth="1"/>
    <col min="41" max="42" width="55.125" style="27" customWidth="1"/>
    <col min="43" max="43" width="29.5" style="27" customWidth="1"/>
    <col min="44" max="44" width="34.5" style="27" customWidth="1"/>
    <col min="45" max="45" width="16.5" style="27" customWidth="1"/>
    <col min="46" max="46" width="16.125" style="27" customWidth="1"/>
    <col min="47" max="47" width="14.875" style="27" customWidth="1"/>
    <col min="48" max="49" width="15" style="27" customWidth="1"/>
    <col min="50" max="50" width="23" style="27" customWidth="1"/>
    <col min="51" max="51" width="15.875" style="27" customWidth="1"/>
    <col min="52" max="52" width="12.875" style="27" customWidth="1"/>
    <col min="53" max="53" width="10.5" style="27" bestFit="1" customWidth="1"/>
    <col min="54" max="58" width="9" style="27"/>
    <col min="59" max="59" width="9" style="27" customWidth="1"/>
    <col min="60" max="65" width="9" style="27"/>
    <col min="66" max="67" width="12.125" style="27" customWidth="1"/>
    <col min="68" max="68" width="11.875" style="27" customWidth="1"/>
    <col min="69" max="69" width="12.125" style="27" customWidth="1"/>
    <col min="70" max="70" width="10.5" style="27" bestFit="1" customWidth="1"/>
    <col min="71" max="72" width="10.875" style="27" bestFit="1" customWidth="1"/>
    <col min="73" max="76" width="9" style="27"/>
    <col min="77" max="78" width="10.875" style="27" bestFit="1" customWidth="1"/>
    <col min="79" max="79" width="11.125" style="27" bestFit="1" customWidth="1"/>
    <col min="80" max="80" width="10.875" style="27" bestFit="1" customWidth="1"/>
    <col min="81" max="81" width="9" style="27"/>
    <col min="82" max="85" width="10.875" style="27" bestFit="1" customWidth="1"/>
    <col min="86" max="86" width="9" style="27"/>
    <col min="87" max="87" width="10.875" style="27" bestFit="1" customWidth="1"/>
    <col min="88" max="90" width="9" style="27"/>
    <col min="91" max="92" width="27.875" customWidth="1"/>
    <col min="93" max="95" width="9" style="27"/>
    <col min="96" max="96" width="9" style="27" customWidth="1"/>
    <col min="97" max="97" width="8.875" style="27" customWidth="1"/>
    <col min="98" max="101" width="9" style="27" customWidth="1"/>
    <col min="102" max="102" width="8.875" style="27" customWidth="1"/>
    <col min="103" max="103" width="9" style="27" customWidth="1"/>
    <col min="104" max="116" width="8.875" style="27" customWidth="1"/>
    <col min="117" max="119" width="9" style="27" customWidth="1"/>
    <col min="120" max="122" width="8.875" style="27" customWidth="1"/>
    <col min="123" max="125" width="9" style="27" customWidth="1"/>
    <col min="126" max="127" width="9" style="27"/>
    <col min="128" max="128" width="8.875" style="27" customWidth="1"/>
    <col min="129" max="16384" width="9" style="27"/>
  </cols>
  <sheetData>
    <row r="1" spans="1:140" ht="36.6" customHeight="1" x14ac:dyDescent="0.15">
      <c r="A1" s="322" t="s">
        <v>8021</v>
      </c>
      <c r="B1" s="301"/>
      <c r="C1" s="720" t="s">
        <v>0</v>
      </c>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291" t="s">
        <v>1</v>
      </c>
    </row>
    <row r="2" spans="1:140" ht="24.6" customHeight="1" thickBot="1" x14ac:dyDescent="0.2">
      <c r="A2" s="941" t="s">
        <v>2</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70"/>
    </row>
    <row r="3" spans="1:140" ht="50.45" customHeight="1" thickBot="1" x14ac:dyDescent="0.2">
      <c r="A3" s="978"/>
      <c r="B3" s="979"/>
      <c r="C3" s="798" t="s">
        <v>3</v>
      </c>
      <c r="D3" s="772"/>
      <c r="E3" s="772"/>
      <c r="F3" s="772"/>
      <c r="G3" s="772"/>
      <c r="H3" s="799"/>
      <c r="I3" s="737" t="s">
        <v>4378</v>
      </c>
      <c r="J3" s="738"/>
      <c r="K3" s="739"/>
      <c r="L3" s="771" t="s">
        <v>4</v>
      </c>
      <c r="M3" s="772"/>
      <c r="N3" s="772"/>
      <c r="O3" s="772"/>
      <c r="P3" s="772"/>
      <c r="Q3" s="772"/>
      <c r="R3" s="772"/>
      <c r="S3" s="772"/>
      <c r="T3" s="745" t="s">
        <v>8025</v>
      </c>
      <c r="U3" s="746"/>
      <c r="V3" s="948" t="s">
        <v>5</v>
      </c>
      <c r="W3" s="778"/>
      <c r="X3" s="371">
        <f>IFERROR(VLOOKUP($I$5,限!$D$3:$BV$1790,MATCH(19,限!$D$2:$BV$2,0),FALSE)+VLOOKUP($I$5,限!$D$3:$BV$1790,MATCH(30,限!$D$2:$BV$2,0),FALSE),0)</f>
        <v>0</v>
      </c>
      <c r="Y3" s="856" t="s">
        <v>6</v>
      </c>
      <c r="Z3" s="857"/>
      <c r="AA3" s="858"/>
      <c r="AB3" s="946">
        <f>IFERROR(VLOOKUP($I$5,限!$D$3:$BV$1790,MATCH(23,限!$D$2:$BV$2,0),FALSE)+VLOOKUP($I$5,限!$D$3:$BV$1790,MATCH(34,限!$D$2:$BV$2,0),FALSE),0)</f>
        <v>3180</v>
      </c>
      <c r="AC3" s="947"/>
      <c r="AD3" s="760"/>
      <c r="AE3" s="782" t="s">
        <v>7</v>
      </c>
      <c r="AF3" s="783"/>
      <c r="AG3" s="783"/>
      <c r="AH3" s="784"/>
      <c r="AI3" s="341">
        <f>IFERROR(VLOOKUP($I$5,限!$D$3:$BV$1790,MATCH(7,限!$D$2:$BV$2,0),FALSE),0)</f>
        <v>0</v>
      </c>
      <c r="AJ3" s="808" t="s">
        <v>8</v>
      </c>
      <c r="AK3" s="809"/>
      <c r="AL3" s="809"/>
      <c r="AM3" s="809"/>
      <c r="AN3" s="809"/>
      <c r="AO3" s="809"/>
      <c r="AP3" s="810"/>
      <c r="AQ3" s="811">
        <f>IFERROR(VLOOKUP($I$5,限!$D$3:$BV$1790,MATCH(18,限!$D$2:$BV$2,0),FALSE),0)</f>
        <v>3180</v>
      </c>
      <c r="AR3" s="812"/>
      <c r="AS3" s="763" t="s">
        <v>9</v>
      </c>
      <c r="AT3" s="763" t="s">
        <v>10</v>
      </c>
      <c r="AU3" s="763" t="s">
        <v>11</v>
      </c>
      <c r="AV3" s="763" t="s">
        <v>12</v>
      </c>
      <c r="AW3" s="763" t="s">
        <v>13</v>
      </c>
      <c r="AX3" s="763" t="s">
        <v>14</v>
      </c>
      <c r="AY3" s="763"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
      <c r="A4" s="976"/>
      <c r="B4" s="980"/>
      <c r="C4" s="768" t="s">
        <v>16</v>
      </c>
      <c r="D4" s="769"/>
      <c r="E4" s="769"/>
      <c r="F4" s="769"/>
      <c r="G4" s="769"/>
      <c r="H4" s="770"/>
      <c r="I4" s="740" t="s">
        <v>6199</v>
      </c>
      <c r="J4" s="741"/>
      <c r="K4" s="742"/>
      <c r="L4" s="773" t="s">
        <v>17</v>
      </c>
      <c r="M4" s="774"/>
      <c r="N4" s="774"/>
      <c r="O4" s="774"/>
      <c r="P4" s="774"/>
      <c r="Q4" s="774"/>
      <c r="R4" s="774"/>
      <c r="S4" s="774"/>
      <c r="T4" s="942" t="s">
        <v>8026</v>
      </c>
      <c r="U4" s="943"/>
      <c r="V4" s="829" t="s">
        <v>18</v>
      </c>
      <c r="W4" s="759"/>
      <c r="X4" s="372">
        <f>IFERROR(VLOOKUP($I$5,限!$D$3:$BV$1790,MATCH(20,限!$D$2:$BV$2,0),FALSE)+VLOOKUP($I$5,限!$D$3:$BV$1790,MATCH(31,限!$D$2:$BV$2,0),FALSE),0)</f>
        <v>3935</v>
      </c>
      <c r="Y4" s="963" t="s">
        <v>19</v>
      </c>
      <c r="Z4" s="964"/>
      <c r="AA4" s="965"/>
      <c r="AB4" s="806">
        <v>0</v>
      </c>
      <c r="AC4" s="807"/>
      <c r="AD4" s="760"/>
      <c r="AE4" s="230"/>
      <c r="AF4" s="374"/>
      <c r="AG4" s="777" t="s">
        <v>20</v>
      </c>
      <c r="AH4" s="778"/>
      <c r="AI4" s="342">
        <f>IFERROR(VLOOKUP($I$5,限!$D$3:$BV$1790,MATCH(9,限!$D$2:$BV$2,0),FALSE),0)</f>
        <v>1325</v>
      </c>
      <c r="AJ4" s="813" t="s">
        <v>21</v>
      </c>
      <c r="AK4" s="814"/>
      <c r="AL4" s="814"/>
      <c r="AM4" s="814"/>
      <c r="AN4" s="814"/>
      <c r="AO4" s="814"/>
      <c r="AP4" s="815"/>
      <c r="AQ4" s="816">
        <f>AQ3</f>
        <v>3180</v>
      </c>
      <c r="AR4" s="817"/>
      <c r="AS4" s="764"/>
      <c r="AT4" s="764"/>
      <c r="AU4" s="764"/>
      <c r="AV4" s="764"/>
      <c r="AW4" s="764"/>
      <c r="AX4" s="764"/>
      <c r="AY4" s="764"/>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
      <c r="A5" s="976"/>
      <c r="B5" s="980"/>
      <c r="C5" s="729" t="s">
        <v>22</v>
      </c>
      <c r="D5" s="730"/>
      <c r="E5" s="730"/>
      <c r="F5" s="730"/>
      <c r="G5" s="730"/>
      <c r="H5" s="731"/>
      <c r="I5" s="734">
        <f>IFERROR(VLOOKUP(I4,自治体コード!$A$2:$B$1789,2,FALSE),"")</f>
        <v>1433</v>
      </c>
      <c r="J5" s="735"/>
      <c r="K5" s="736"/>
      <c r="L5" s="813"/>
      <c r="M5" s="814"/>
      <c r="N5" s="814"/>
      <c r="O5" s="814"/>
      <c r="P5" s="814"/>
      <c r="Q5" s="814"/>
      <c r="R5" s="814"/>
      <c r="S5" s="814"/>
      <c r="T5" s="814"/>
      <c r="U5" s="814"/>
      <c r="V5" s="829" t="s">
        <v>23</v>
      </c>
      <c r="W5" s="759"/>
      <c r="X5" s="372">
        <f>IFERROR(VLOOKUP($I$5,限!$D$3:$BV$1790,MATCH(21,限!$D$2:$BV$2,0),FALSE)+VLOOKUP($I$5,限!$D$3:$BV$1790,MATCH(32,限!$D$2:$BV$2,0),FALSE),0)</f>
        <v>372</v>
      </c>
      <c r="Y5" s="441"/>
      <c r="Z5" s="441"/>
      <c r="AA5" s="435"/>
      <c r="AB5" s="435"/>
      <c r="AC5" s="435"/>
      <c r="AD5" s="760"/>
      <c r="AE5" s="231"/>
      <c r="AF5" s="191"/>
      <c r="AG5" s="758" t="s">
        <v>24</v>
      </c>
      <c r="AH5" s="759"/>
      <c r="AI5" s="343">
        <f>IFERROR(VLOOKUP($I$5,限!$D$3:$BV$1790,MATCH(24,限!$D$2:$BV$2,0),FALSE),0)</f>
        <v>2610</v>
      </c>
      <c r="AJ5" s="230"/>
      <c r="AK5" s="374"/>
      <c r="AL5" s="374"/>
      <c r="AM5" s="374"/>
      <c r="AN5" s="374"/>
      <c r="AO5" s="374"/>
      <c r="AP5" s="374"/>
      <c r="AQ5" s="374"/>
      <c r="AR5" s="374"/>
      <c r="AS5" s="764"/>
      <c r="AT5" s="764"/>
      <c r="AU5" s="764"/>
      <c r="AV5" s="764"/>
      <c r="AW5" s="764"/>
      <c r="AX5" s="764"/>
      <c r="AY5" s="764"/>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
      <c r="A6" s="976"/>
      <c r="B6" s="980"/>
      <c r="C6" s="729" t="s">
        <v>25</v>
      </c>
      <c r="D6" s="730"/>
      <c r="E6" s="730"/>
      <c r="F6" s="730"/>
      <c r="G6" s="730"/>
      <c r="H6" s="731"/>
      <c r="I6" s="726" t="s">
        <v>8023</v>
      </c>
      <c r="J6" s="727"/>
      <c r="K6" s="728"/>
      <c r="L6" s="833" t="s">
        <v>26</v>
      </c>
      <c r="M6" s="834"/>
      <c r="N6" s="834"/>
      <c r="O6" s="834"/>
      <c r="P6" s="835"/>
      <c r="Q6" s="743" t="s">
        <v>27</v>
      </c>
      <c r="R6" s="743"/>
      <c r="S6" s="744"/>
      <c r="T6" s="732">
        <f>S74</f>
        <v>0</v>
      </c>
      <c r="U6" s="733"/>
      <c r="V6" s="944" t="s">
        <v>28</v>
      </c>
      <c r="W6" s="945"/>
      <c r="X6" s="340">
        <f>IFERROR(VLOOKUP($I$5,限!$D$3:$BV$1790,MATCH(22,限!$D$2:$BV$2,0),FALSE)+VLOOKUP($I$5,限!$D$3:$BV$1790,MATCH(33,限!$D$2:$BV$2,0),FALSE),0)</f>
        <v>0</v>
      </c>
      <c r="Y6" s="434"/>
      <c r="Z6" s="434"/>
      <c r="AA6" s="435"/>
      <c r="AB6" s="435"/>
      <c r="AC6" s="435"/>
      <c r="AD6" s="760"/>
      <c r="AE6" s="231"/>
      <c r="AF6" s="191"/>
      <c r="AG6" s="758" t="s">
        <v>29</v>
      </c>
      <c r="AH6" s="759"/>
      <c r="AI6" s="343">
        <f>IFERROR(VLOOKUP($I$5,限!$D$3:$BV$1790,MATCH(28,限!$D$2:$BV$2,0),FALSE),0)</f>
        <v>0</v>
      </c>
      <c r="AJ6" s="818" t="s">
        <v>30</v>
      </c>
      <c r="AK6" s="819"/>
      <c r="AL6" s="819"/>
      <c r="AM6" s="819"/>
      <c r="AN6" s="819"/>
      <c r="AO6" s="819"/>
      <c r="AP6" s="820"/>
      <c r="AQ6" s="821">
        <f>IFERROR(VLOOKUP($I$5,限!$D$3:$BV$1790,MATCH(37,限!$D$2:$BV$2,0),FALSE),0)</f>
        <v>73187</v>
      </c>
      <c r="AR6" s="822"/>
      <c r="AS6" s="764"/>
      <c r="AT6" s="764"/>
      <c r="AU6" s="764"/>
      <c r="AV6" s="764"/>
      <c r="AW6" s="764"/>
      <c r="AX6" s="764"/>
      <c r="AY6" s="764"/>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
      <c r="A7" s="976"/>
      <c r="B7" s="980"/>
      <c r="C7" s="785" t="s">
        <v>31</v>
      </c>
      <c r="D7" s="786"/>
      <c r="E7" s="786"/>
      <c r="F7" s="786"/>
      <c r="G7" s="786"/>
      <c r="H7" s="787"/>
      <c r="I7" s="788" t="s">
        <v>8024</v>
      </c>
      <c r="J7" s="789"/>
      <c r="K7" s="790"/>
      <c r="L7" s="836"/>
      <c r="M7" s="837"/>
      <c r="N7" s="837"/>
      <c r="O7" s="837"/>
      <c r="P7" s="838"/>
      <c r="Q7" s="791" t="s">
        <v>32</v>
      </c>
      <c r="R7" s="792"/>
      <c r="S7" s="793"/>
      <c r="T7" s="794">
        <f>T74</f>
        <v>8350</v>
      </c>
      <c r="U7" s="795"/>
      <c r="V7" s="468"/>
      <c r="W7" s="433"/>
      <c r="X7" s="434"/>
      <c r="Y7" s="434"/>
      <c r="Z7" s="434"/>
      <c r="AA7" s="435"/>
      <c r="AB7" s="435"/>
      <c r="AC7" s="435"/>
      <c r="AD7" s="760"/>
      <c r="AE7" s="231"/>
      <c r="AF7" s="191"/>
      <c r="AG7" s="758" t="s">
        <v>33</v>
      </c>
      <c r="AH7" s="759"/>
      <c r="AI7" s="343">
        <f>IFERROR(VLOOKUP($I$5,限!$D$3:$BV$1790,MATCH(35,限!$D$2:$BV$2,0),FALSE),0)</f>
        <v>0</v>
      </c>
      <c r="AJ7" s="823" t="s">
        <v>34</v>
      </c>
      <c r="AK7" s="824"/>
      <c r="AL7" s="824"/>
      <c r="AM7" s="824"/>
      <c r="AN7" s="824"/>
      <c r="AO7" s="824"/>
      <c r="AP7" s="824"/>
      <c r="AQ7" s="825">
        <f>IFERROR(VLOOKUP($I$5,限!$D$3:$BV$1790,MATCH(42,限!$D$2:$BV$2,0),FALSE),0)</f>
        <v>10851</v>
      </c>
      <c r="AR7" s="826"/>
      <c r="AS7" s="764"/>
      <c r="AT7" s="764"/>
      <c r="AU7" s="764"/>
      <c r="AV7" s="764"/>
      <c r="AW7" s="764"/>
      <c r="AX7" s="764"/>
      <c r="AY7" s="764"/>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
      <c r="A8" s="976"/>
      <c r="B8" s="980"/>
      <c r="C8" s="949"/>
      <c r="D8" s="950"/>
      <c r="E8" s="950"/>
      <c r="F8" s="950"/>
      <c r="G8" s="950"/>
      <c r="H8" s="950"/>
      <c r="I8" s="797"/>
      <c r="J8" s="797"/>
      <c r="K8" s="797"/>
      <c r="L8" s="836"/>
      <c r="M8" s="837"/>
      <c r="N8" s="837"/>
      <c r="O8" s="837"/>
      <c r="P8" s="838"/>
      <c r="Q8" s="791" t="s">
        <v>35</v>
      </c>
      <c r="R8" s="792"/>
      <c r="S8" s="793"/>
      <c r="T8" s="794">
        <f>U74</f>
        <v>407</v>
      </c>
      <c r="U8" s="795"/>
      <c r="V8" s="981"/>
      <c r="W8" s="982"/>
      <c r="X8" s="982"/>
      <c r="Y8" s="982"/>
      <c r="Z8" s="475"/>
      <c r="AA8" s="436"/>
      <c r="AB8" s="436"/>
      <c r="AC8" s="436"/>
      <c r="AD8" s="760"/>
      <c r="AE8" s="231"/>
      <c r="AF8" s="191"/>
      <c r="AG8" s="775" t="s">
        <v>36</v>
      </c>
      <c r="AH8" s="776"/>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823" t="s">
        <v>37</v>
      </c>
      <c r="AK8" s="824"/>
      <c r="AL8" s="824"/>
      <c r="AM8" s="824"/>
      <c r="AN8" s="824"/>
      <c r="AO8" s="824"/>
      <c r="AP8" s="824"/>
      <c r="AQ8" s="825">
        <f>AQ6</f>
        <v>73187</v>
      </c>
      <c r="AR8" s="826"/>
      <c r="AS8" s="764"/>
      <c r="AT8" s="764"/>
      <c r="AU8" s="764"/>
      <c r="AV8" s="764"/>
      <c r="AW8" s="764"/>
      <c r="AX8" s="764"/>
      <c r="AY8" s="764"/>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
      <c r="A9" s="976"/>
      <c r="B9" s="980"/>
      <c r="C9" s="951"/>
      <c r="D9" s="952"/>
      <c r="E9" s="952"/>
      <c r="F9" s="952"/>
      <c r="G9" s="952"/>
      <c r="H9" s="952"/>
      <c r="I9" s="952"/>
      <c r="J9" s="952"/>
      <c r="K9" s="953"/>
      <c r="L9" s="839"/>
      <c r="M9" s="840"/>
      <c r="N9" s="840"/>
      <c r="O9" s="840"/>
      <c r="P9" s="841"/>
      <c r="Q9" s="865" t="s">
        <v>38</v>
      </c>
      <c r="R9" s="865"/>
      <c r="S9" s="866"/>
      <c r="T9" s="971">
        <f>V74</f>
        <v>0</v>
      </c>
      <c r="U9" s="972"/>
      <c r="V9" s="948" t="s">
        <v>39</v>
      </c>
      <c r="W9" s="778"/>
      <c r="X9" s="338">
        <f>MAX(MIN(AI3,T6)-X3,0)</f>
        <v>0</v>
      </c>
      <c r="Y9" s="857" t="s">
        <v>40</v>
      </c>
      <c r="Z9" s="857"/>
      <c r="AA9" s="858"/>
      <c r="AB9" s="761">
        <f>MAX(MIN(AQ4,T10)-AB3,0)</f>
        <v>0</v>
      </c>
      <c r="AC9" s="762"/>
      <c r="AD9" s="760"/>
      <c r="AE9" s="231"/>
      <c r="AF9" s="191"/>
      <c r="AG9" s="775" t="s">
        <v>41</v>
      </c>
      <c r="AH9" s="776"/>
      <c r="AI9" s="469">
        <f>'別表（R6低所得世帯支援・不足額給付）'!E21-AI8</f>
        <v>4415</v>
      </c>
      <c r="AJ9" s="231"/>
      <c r="AK9" s="191"/>
      <c r="AL9" s="191"/>
      <c r="AM9" s="191"/>
      <c r="AN9" s="191"/>
      <c r="AO9" s="191"/>
      <c r="AP9" s="191"/>
      <c r="AQ9" s="191"/>
      <c r="AR9" s="470"/>
      <c r="AS9" s="765"/>
      <c r="AT9" s="765"/>
      <c r="AU9" s="765"/>
      <c r="AV9" s="765"/>
      <c r="AW9" s="765"/>
      <c r="AX9" s="765"/>
      <c r="AY9" s="765"/>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5" customHeight="1" thickBot="1" x14ac:dyDescent="0.2">
      <c r="A10" s="976"/>
      <c r="B10" s="980"/>
      <c r="C10" s="951"/>
      <c r="D10" s="952"/>
      <c r="E10" s="952"/>
      <c r="F10" s="952"/>
      <c r="G10" s="952"/>
      <c r="H10" s="952"/>
      <c r="I10" s="952"/>
      <c r="J10" s="952"/>
      <c r="K10" s="953"/>
      <c r="L10" s="847" t="s">
        <v>42</v>
      </c>
      <c r="M10" s="847"/>
      <c r="N10" s="847"/>
      <c r="O10" s="847"/>
      <c r="P10" s="848"/>
      <c r="Q10" s="987" t="s">
        <v>43</v>
      </c>
      <c r="R10" s="987"/>
      <c r="S10" s="988"/>
      <c r="T10" s="960">
        <f>W74</f>
        <v>3180</v>
      </c>
      <c r="U10" s="961"/>
      <c r="V10" s="828" t="s">
        <v>44</v>
      </c>
      <c r="W10" s="776"/>
      <c r="X10" s="493">
        <f>MAX(MIN(AI10-AI9,T7-AI9)-X4,0)</f>
        <v>0</v>
      </c>
      <c r="Y10" s="819" t="s">
        <v>45</v>
      </c>
      <c r="Z10" s="819"/>
      <c r="AA10" s="820"/>
      <c r="AB10" s="892">
        <f>AQ6-AQ10</f>
        <v>23216</v>
      </c>
      <c r="AC10" s="893"/>
      <c r="AD10" s="760"/>
      <c r="AE10" s="779" t="s">
        <v>46</v>
      </c>
      <c r="AF10" s="780"/>
      <c r="AG10" s="780"/>
      <c r="AH10" s="781"/>
      <c r="AI10" s="344">
        <f>SUM(AI4:AI9)</f>
        <v>8350</v>
      </c>
      <c r="AJ10" s="867" t="s">
        <v>47</v>
      </c>
      <c r="AK10" s="868"/>
      <c r="AL10" s="868"/>
      <c r="AM10" s="868"/>
      <c r="AN10" s="868"/>
      <c r="AO10" s="868"/>
      <c r="AP10" s="868"/>
      <c r="AQ10" s="871">
        <f>MIN(SUM(AQ16:AQ17),AQ6)</f>
        <v>49971</v>
      </c>
      <c r="AR10" s="872"/>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5" customHeight="1" thickBot="1" x14ac:dyDescent="0.2">
      <c r="A11" s="976"/>
      <c r="B11" s="980"/>
      <c r="C11" s="951"/>
      <c r="D11" s="952"/>
      <c r="E11" s="952"/>
      <c r="F11" s="952"/>
      <c r="G11" s="952"/>
      <c r="H11" s="952"/>
      <c r="I11" s="952"/>
      <c r="J11" s="952"/>
      <c r="K11" s="953"/>
      <c r="L11" s="957" t="s">
        <v>48</v>
      </c>
      <c r="M11" s="958"/>
      <c r="N11" s="958"/>
      <c r="O11" s="958"/>
      <c r="P11" s="959"/>
      <c r="Q11" s="989" t="s">
        <v>49</v>
      </c>
      <c r="R11" s="990"/>
      <c r="S11" s="991"/>
      <c r="T11" s="992">
        <f>X74</f>
        <v>23216</v>
      </c>
      <c r="U11" s="993"/>
      <c r="V11" s="828" t="s">
        <v>50</v>
      </c>
      <c r="W11" s="776"/>
      <c r="X11" s="494">
        <f>AI9</f>
        <v>4415</v>
      </c>
      <c r="Y11" s="434"/>
      <c r="Z11" s="434"/>
      <c r="AA11" s="50"/>
      <c r="AB11" s="50"/>
      <c r="AC11" s="50"/>
      <c r="AD11" s="760"/>
      <c r="AE11" s="230"/>
      <c r="AF11" s="374"/>
      <c r="AG11" s="777" t="s">
        <v>51</v>
      </c>
      <c r="AH11" s="778"/>
      <c r="AI11" s="342">
        <f>IFERROR(VLOOKUP($I$5,限!$D$3:$BV$1790,MATCH(11,限!$D$2:$BV$2,0),FALSE),0)</f>
        <v>926</v>
      </c>
      <c r="AJ11" s="869"/>
      <c r="AK11" s="870"/>
      <c r="AL11" s="870"/>
      <c r="AM11" s="870"/>
      <c r="AN11" s="870"/>
      <c r="AO11" s="870"/>
      <c r="AP11" s="870"/>
      <c r="AQ11" s="873"/>
      <c r="AR11" s="874"/>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5" customHeight="1" thickBot="1" x14ac:dyDescent="0.2">
      <c r="A12" s="976"/>
      <c r="B12" s="980"/>
      <c r="C12" s="951"/>
      <c r="D12" s="952"/>
      <c r="E12" s="952"/>
      <c r="F12" s="952"/>
      <c r="G12" s="952"/>
      <c r="H12" s="952"/>
      <c r="I12" s="952"/>
      <c r="J12" s="952"/>
      <c r="K12" s="953"/>
      <c r="L12" s="962" t="s">
        <v>52</v>
      </c>
      <c r="M12" s="962"/>
      <c r="N12" s="962"/>
      <c r="O12" s="962"/>
      <c r="P12" s="850"/>
      <c r="Q12" s="984" t="s">
        <v>53</v>
      </c>
      <c r="R12" s="985"/>
      <c r="S12" s="986"/>
      <c r="T12" s="998">
        <f>IFERROR(VLOOKUP($I$5,限!$D$3:$BV$1790,MATCH(99,限!$D$2:$BV$2,0),FALSE),0)</f>
        <v>0</v>
      </c>
      <c r="U12" s="999"/>
      <c r="V12" s="829" t="s">
        <v>54</v>
      </c>
      <c r="W12" s="759"/>
      <c r="X12" s="339">
        <f>MAX(MIN(AI16,T8)-X5,0)</f>
        <v>35</v>
      </c>
      <c r="Y12" s="434"/>
      <c r="Z12" s="434"/>
      <c r="AA12" s="50"/>
      <c r="AB12" s="50"/>
      <c r="AC12" s="50"/>
      <c r="AD12" s="760"/>
      <c r="AE12" s="231"/>
      <c r="AF12" s="191"/>
      <c r="AG12" s="758" t="s">
        <v>55</v>
      </c>
      <c r="AH12" s="759"/>
      <c r="AI12" s="343">
        <f>IFERROR(VLOOKUP($I$5,限!$D$3:$BV$1790,MATCH(25,限!$D$2:$BV$2,0),FALSE),0)</f>
        <v>214</v>
      </c>
      <c r="AJ12" s="451"/>
      <c r="AK12" s="505"/>
      <c r="AL12" s="505"/>
      <c r="AM12" s="505"/>
      <c r="AN12" s="505"/>
      <c r="AO12" s="796"/>
      <c r="AP12" s="796"/>
      <c r="AQ12" s="796"/>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5" customHeight="1" thickBot="1" x14ac:dyDescent="0.2">
      <c r="A13" s="976"/>
      <c r="B13" s="980"/>
      <c r="C13" s="951"/>
      <c r="D13" s="952"/>
      <c r="E13" s="952"/>
      <c r="F13" s="952"/>
      <c r="G13" s="952"/>
      <c r="H13" s="952"/>
      <c r="I13" s="952"/>
      <c r="J13" s="952"/>
      <c r="K13" s="953"/>
      <c r="L13" s="834"/>
      <c r="M13" s="834"/>
      <c r="N13" s="834"/>
      <c r="O13" s="834"/>
      <c r="P13" s="834"/>
      <c r="Q13" s="900"/>
      <c r="R13" s="900"/>
      <c r="S13" s="900"/>
      <c r="T13" s="800"/>
      <c r="U13" s="800"/>
      <c r="V13" s="779" t="s">
        <v>56</v>
      </c>
      <c r="W13" s="780"/>
      <c r="X13" s="506">
        <f>MAX(MIN(AI21,T9)-X6,0)</f>
        <v>0</v>
      </c>
      <c r="Y13" s="434"/>
      <c r="Z13" s="434"/>
      <c r="AA13" s="50"/>
      <c r="AB13" s="50"/>
      <c r="AC13" s="50"/>
      <c r="AD13" s="760"/>
      <c r="AE13" s="231"/>
      <c r="AF13" s="191"/>
      <c r="AG13" s="758" t="s">
        <v>57</v>
      </c>
      <c r="AH13" s="759"/>
      <c r="AI13" s="343">
        <f>IFERROR(VLOOKUP($I$5,限!$D$3:$BV$1790,MATCH(29,限!$D$2:$BV$2,0),FALSE),0)</f>
        <v>0</v>
      </c>
      <c r="AJ13" s="451"/>
      <c r="AK13" s="505"/>
      <c r="AL13" s="505"/>
      <c r="AM13" s="505"/>
      <c r="AN13" s="505"/>
      <c r="AO13" s="796"/>
      <c r="AP13" s="796"/>
      <c r="AQ13" s="796"/>
      <c r="AR13" s="459"/>
      <c r="AS13" s="345" t="s">
        <v>58</v>
      </c>
      <c r="AT13" s="259">
        <f>COUNTA(I75:I474)-1+IF(I75&lt;&gt;"",1,0)</f>
        <v>3</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5" customHeight="1" thickBot="1" x14ac:dyDescent="0.25">
      <c r="A14" s="976"/>
      <c r="B14" s="980"/>
      <c r="C14" s="951"/>
      <c r="D14" s="952"/>
      <c r="E14" s="952"/>
      <c r="F14" s="952"/>
      <c r="G14" s="952"/>
      <c r="H14" s="952"/>
      <c r="I14" s="952"/>
      <c r="J14" s="952"/>
      <c r="K14" s="953"/>
      <c r="L14" s="466"/>
      <c r="M14" s="467"/>
      <c r="N14" s="467"/>
      <c r="O14" s="467"/>
      <c r="P14" s="467"/>
      <c r="Q14" s="65"/>
      <c r="R14" s="50"/>
      <c r="S14" s="50"/>
      <c r="T14" s="997"/>
      <c r="U14" s="997"/>
      <c r="V14" s="967"/>
      <c r="W14" s="967"/>
      <c r="X14" s="967"/>
      <c r="Y14" s="967"/>
      <c r="Z14" s="474"/>
      <c r="AA14" s="437"/>
      <c r="AB14" s="437"/>
      <c r="AC14" s="437"/>
      <c r="AD14" s="760"/>
      <c r="AE14" s="231"/>
      <c r="AF14" s="191"/>
      <c r="AG14" s="758" t="s">
        <v>61</v>
      </c>
      <c r="AH14" s="759"/>
      <c r="AI14" s="343">
        <f>IFERROR(VLOOKUP($I$5,限!$D$3:$BV$1790,MATCH(36,限!$D$2:$BV$2,0),FALSE),0)</f>
        <v>0</v>
      </c>
      <c r="AJ14" s="451"/>
      <c r="AK14" s="505"/>
      <c r="AL14" s="505"/>
      <c r="AM14" s="505"/>
      <c r="AN14" s="505"/>
      <c r="AO14" s="859" t="s">
        <v>62</v>
      </c>
      <c r="AP14" s="859"/>
      <c r="AQ14" s="859"/>
      <c r="AR14" s="456"/>
      <c r="AS14" s="346" t="s">
        <v>63</v>
      </c>
      <c r="AT14" s="260">
        <f>IFERROR(IF(SUM(分岐管理シート!F75:F472)&gt;0,MATCH("",I76:I474,-1)+1,IF(分岐管理シート!F74&gt;0,2,IF(分岐管理シート!F73&gt;0,1,0))),0)</f>
        <v>6</v>
      </c>
      <c r="AU14" s="79"/>
      <c r="AV14" s="55"/>
      <c r="AW14" s="226" t="s">
        <v>64</v>
      </c>
      <c r="AX14" s="258">
        <f>R75+R77</f>
        <v>8757</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5" customHeight="1" thickBot="1" x14ac:dyDescent="0.2">
      <c r="A15" s="976"/>
      <c r="B15" s="980"/>
      <c r="C15" s="951"/>
      <c r="D15" s="952"/>
      <c r="E15" s="952"/>
      <c r="F15" s="952"/>
      <c r="G15" s="952"/>
      <c r="H15" s="952"/>
      <c r="I15" s="952"/>
      <c r="J15" s="952"/>
      <c r="K15" s="953"/>
      <c r="L15" s="191"/>
      <c r="M15" s="191"/>
      <c r="N15" s="191"/>
      <c r="O15" s="191"/>
      <c r="P15" s="191"/>
      <c r="Q15" s="803"/>
      <c r="R15" s="803"/>
      <c r="S15" s="803"/>
      <c r="T15" s="191"/>
      <c r="U15" s="191"/>
      <c r="V15" s="948" t="s">
        <v>65</v>
      </c>
      <c r="W15" s="778"/>
      <c r="X15" s="338">
        <f>X3+X9</f>
        <v>0</v>
      </c>
      <c r="Y15" s="853" t="s">
        <v>66</v>
      </c>
      <c r="Z15" s="854"/>
      <c r="AA15" s="855"/>
      <c r="AB15" s="766">
        <f>AB3+AB9</f>
        <v>3180</v>
      </c>
      <c r="AC15" s="767"/>
      <c r="AD15" s="760"/>
      <c r="AE15" s="231"/>
      <c r="AF15" s="191"/>
      <c r="AG15" s="758" t="s">
        <v>67</v>
      </c>
      <c r="AH15" s="759"/>
      <c r="AI15" s="343">
        <f>'別表（R6低所得世帯支援・不足額給付）'!E105</f>
        <v>273</v>
      </c>
      <c r="AJ15" s="1020" t="s">
        <v>68</v>
      </c>
      <c r="AK15" s="1021"/>
      <c r="AL15" s="1021"/>
      <c r="AM15" s="1021"/>
      <c r="AN15" s="1022"/>
      <c r="AO15" s="875" t="s">
        <v>69</v>
      </c>
      <c r="AP15" s="876"/>
      <c r="AQ15" s="885">
        <f>MAX(MIN(AQ8,T11),0)</f>
        <v>23216</v>
      </c>
      <c r="AR15" s="886"/>
      <c r="AS15" s="347" t="s">
        <v>70</v>
      </c>
      <c r="AT15" s="261">
        <f>SUM(変更カウント!AS73:AS472)</f>
        <v>2</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5" customHeight="1" thickBot="1" x14ac:dyDescent="0.2">
      <c r="A16" s="976"/>
      <c r="B16" s="980"/>
      <c r="C16" s="951"/>
      <c r="D16" s="952"/>
      <c r="E16" s="952"/>
      <c r="F16" s="952"/>
      <c r="G16" s="952"/>
      <c r="H16" s="952"/>
      <c r="I16" s="952"/>
      <c r="J16" s="952"/>
      <c r="K16" s="953"/>
      <c r="L16" s="191"/>
      <c r="M16" s="191"/>
      <c r="N16" s="191"/>
      <c r="O16" s="191"/>
      <c r="P16" s="191"/>
      <c r="Q16" s="191"/>
      <c r="R16" s="191"/>
      <c r="S16" s="191"/>
      <c r="T16" s="50"/>
      <c r="U16" s="191"/>
      <c r="V16" s="828" t="s">
        <v>72</v>
      </c>
      <c r="W16" s="776"/>
      <c r="X16" s="493">
        <f>X4+X10</f>
        <v>3935</v>
      </c>
      <c r="Y16" s="856" t="s">
        <v>73</v>
      </c>
      <c r="Z16" s="857"/>
      <c r="AA16" s="858"/>
      <c r="AB16" s="761">
        <f>SUM(AB15)</f>
        <v>3180</v>
      </c>
      <c r="AC16" s="762"/>
      <c r="AD16" s="760"/>
      <c r="AE16" s="1018" t="s">
        <v>74</v>
      </c>
      <c r="AF16" s="796"/>
      <c r="AG16" s="796"/>
      <c r="AH16" s="1019"/>
      <c r="AI16" s="896">
        <f>SUM(AI11:AI15)</f>
        <v>1413</v>
      </c>
      <c r="AJ16" s="1018"/>
      <c r="AK16" s="796"/>
      <c r="AL16" s="796"/>
      <c r="AM16" s="796"/>
      <c r="AN16" s="1023"/>
      <c r="AO16" s="877" t="s">
        <v>75</v>
      </c>
      <c r="AP16" s="878"/>
      <c r="AQ16" s="883">
        <f>MIN(MAX(AQ8-T11,0),AQ8)</f>
        <v>49971</v>
      </c>
      <c r="AR16" s="884"/>
      <c r="AS16" s="348" t="s">
        <v>76</v>
      </c>
      <c r="AT16" s="262">
        <f>SUM(変更カウント!AU73:AU472)</f>
        <v>2</v>
      </c>
      <c r="AW16" s="695" t="s">
        <v>8022</v>
      </c>
      <c r="AX16" s="258">
        <f>SUMIFS(R79:R474,D79:D474,"R7_補正",L79:L474,"&lt;&gt;*特別加算*")</f>
        <v>0</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5" customHeight="1" thickBot="1" x14ac:dyDescent="0.2">
      <c r="A17" s="976"/>
      <c r="B17" s="980"/>
      <c r="C17" s="951"/>
      <c r="D17" s="952"/>
      <c r="E17" s="952"/>
      <c r="F17" s="952"/>
      <c r="G17" s="952"/>
      <c r="H17" s="952"/>
      <c r="I17" s="952"/>
      <c r="J17" s="952"/>
      <c r="K17" s="953"/>
      <c r="L17" s="191"/>
      <c r="M17" s="191"/>
      <c r="N17" s="191"/>
      <c r="O17" s="191"/>
      <c r="P17" s="191"/>
      <c r="Q17" s="191"/>
      <c r="R17" s="191"/>
      <c r="S17" s="191"/>
      <c r="T17" s="191"/>
      <c r="U17" s="191"/>
      <c r="V17" s="828" t="s">
        <v>77</v>
      </c>
      <c r="W17" s="776"/>
      <c r="X17" s="493">
        <f>X11</f>
        <v>4415</v>
      </c>
      <c r="Y17" s="442"/>
      <c r="Z17" s="442"/>
      <c r="AA17" s="50"/>
      <c r="AB17" s="50"/>
      <c r="AC17" s="50"/>
      <c r="AD17" s="760"/>
      <c r="AE17" s="779"/>
      <c r="AF17" s="780"/>
      <c r="AG17" s="780"/>
      <c r="AH17" s="781"/>
      <c r="AI17" s="897"/>
      <c r="AJ17" s="779"/>
      <c r="AK17" s="780"/>
      <c r="AL17" s="780"/>
      <c r="AM17" s="780"/>
      <c r="AN17" s="1024"/>
      <c r="AO17" s="879" t="s">
        <v>78</v>
      </c>
      <c r="AP17" s="880"/>
      <c r="AQ17" s="881">
        <v>0</v>
      </c>
      <c r="AR17" s="882"/>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5" customHeight="1" thickBot="1" x14ac:dyDescent="0.2">
      <c r="A18" s="976"/>
      <c r="B18" s="980"/>
      <c r="C18" s="951"/>
      <c r="D18" s="952"/>
      <c r="E18" s="952"/>
      <c r="F18" s="952"/>
      <c r="G18" s="952"/>
      <c r="H18" s="952"/>
      <c r="I18" s="952"/>
      <c r="J18" s="952"/>
      <c r="K18" s="953"/>
      <c r="L18" s="191"/>
      <c r="M18" s="191"/>
      <c r="N18" s="191"/>
      <c r="O18" s="191"/>
      <c r="P18" s="191"/>
      <c r="Q18" s="191"/>
      <c r="R18" s="191"/>
      <c r="S18" s="191"/>
      <c r="T18" s="191"/>
      <c r="U18" s="191"/>
      <c r="V18" s="829" t="s">
        <v>80</v>
      </c>
      <c r="W18" s="759"/>
      <c r="X18" s="339">
        <f>X5+X12</f>
        <v>407</v>
      </c>
      <c r="Y18" s="830" t="s">
        <v>81</v>
      </c>
      <c r="Z18" s="831"/>
      <c r="AA18" s="832"/>
      <c r="AB18" s="894">
        <f>AB10</f>
        <v>23216</v>
      </c>
      <c r="AC18" s="895"/>
      <c r="AD18" s="760"/>
      <c r="AE18" s="230"/>
      <c r="AF18" s="374"/>
      <c r="AG18" s="777" t="s">
        <v>82</v>
      </c>
      <c r="AH18" s="778"/>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5" customHeight="1" thickBot="1" x14ac:dyDescent="0.2">
      <c r="A19" s="976"/>
      <c r="B19" s="980"/>
      <c r="C19" s="951"/>
      <c r="D19" s="952"/>
      <c r="E19" s="952"/>
      <c r="F19" s="952"/>
      <c r="G19" s="952"/>
      <c r="H19" s="952"/>
      <c r="I19" s="952"/>
      <c r="J19" s="952"/>
      <c r="K19" s="953"/>
      <c r="L19" s="191"/>
      <c r="M19" s="191"/>
      <c r="N19" s="191"/>
      <c r="O19" s="191"/>
      <c r="P19" s="191"/>
      <c r="Q19" s="191"/>
      <c r="R19" s="191"/>
      <c r="S19" s="191"/>
      <c r="T19" s="191"/>
      <c r="U19" s="191"/>
      <c r="V19" s="804" t="s">
        <v>83</v>
      </c>
      <c r="W19" s="805"/>
      <c r="X19" s="507">
        <f>X6+X13</f>
        <v>0</v>
      </c>
      <c r="Y19" s="818" t="s">
        <v>84</v>
      </c>
      <c r="Z19" s="819"/>
      <c r="AA19" s="820"/>
      <c r="AB19" s="892">
        <f>SUM(AB18)</f>
        <v>23216</v>
      </c>
      <c r="AC19" s="893"/>
      <c r="AD19" s="760"/>
      <c r="AE19" s="231"/>
      <c r="AF19" s="191"/>
      <c r="AG19" s="758" t="s">
        <v>85</v>
      </c>
      <c r="AH19" s="759"/>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5" customHeight="1" thickBot="1" x14ac:dyDescent="0.2">
      <c r="A20" s="976"/>
      <c r="B20" s="980"/>
      <c r="C20" s="951"/>
      <c r="D20" s="952"/>
      <c r="E20" s="952"/>
      <c r="F20" s="952"/>
      <c r="G20" s="952"/>
      <c r="H20" s="952"/>
      <c r="I20" s="952"/>
      <c r="J20" s="952"/>
      <c r="K20" s="953"/>
      <c r="L20" s="191"/>
      <c r="M20" s="191"/>
      <c r="N20" s="191"/>
      <c r="O20" s="191"/>
      <c r="P20" s="191"/>
      <c r="Q20" s="191"/>
      <c r="R20" s="191"/>
      <c r="S20" s="191"/>
      <c r="T20" s="191"/>
      <c r="U20" s="191"/>
      <c r="V20" s="851" t="s">
        <v>86</v>
      </c>
      <c r="W20" s="852"/>
      <c r="X20" s="508">
        <f>SUM(X15:X19)</f>
        <v>8757</v>
      </c>
      <c r="Y20" s="67"/>
      <c r="Z20" s="65"/>
      <c r="AA20" s="50"/>
      <c r="AB20" s="50"/>
      <c r="AC20" s="50"/>
      <c r="AD20" s="760"/>
      <c r="AE20" s="231"/>
      <c r="AF20" s="191"/>
      <c r="AG20" s="758" t="s">
        <v>87</v>
      </c>
      <c r="AH20" s="759"/>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5" customHeight="1" thickBot="1" x14ac:dyDescent="0.2">
      <c r="A21" s="976"/>
      <c r="B21" s="980"/>
      <c r="C21" s="951"/>
      <c r="D21" s="952"/>
      <c r="E21" s="952"/>
      <c r="F21" s="952"/>
      <c r="G21" s="952"/>
      <c r="H21" s="952"/>
      <c r="I21" s="952"/>
      <c r="J21" s="952"/>
      <c r="K21" s="953"/>
      <c r="L21" s="191"/>
      <c r="M21" s="191"/>
      <c r="N21" s="191"/>
      <c r="O21" s="191"/>
      <c r="P21" s="191"/>
      <c r="Q21" s="191"/>
      <c r="R21" s="191"/>
      <c r="S21" s="191"/>
      <c r="T21" s="191"/>
      <c r="U21" s="191"/>
      <c r="V21" s="827"/>
      <c r="W21" s="827"/>
      <c r="X21" s="455"/>
      <c r="Y21" s="455"/>
      <c r="Z21" s="455"/>
      <c r="AA21" s="50"/>
      <c r="AB21" s="50"/>
      <c r="AC21" s="50"/>
      <c r="AD21" s="760"/>
      <c r="AE21" s="779" t="s">
        <v>88</v>
      </c>
      <c r="AF21" s="780"/>
      <c r="AG21" s="780"/>
      <c r="AH21" s="781"/>
      <c r="AI21" s="350">
        <f>SUM(AI18:AI20)</f>
        <v>0</v>
      </c>
      <c r="AJ21" s="782" t="s">
        <v>89</v>
      </c>
      <c r="AK21" s="783"/>
      <c r="AL21" s="783"/>
      <c r="AM21" s="783"/>
      <c r="AN21" s="783"/>
      <c r="AO21" s="783"/>
      <c r="AP21" s="783"/>
      <c r="AQ21" s="887">
        <f>IFERROR(VLOOKUP($I$5,限!$D$3:$BV$1790,MATCH(99,限!$D$2:$BV$2,0),FALSE),0)</f>
        <v>0</v>
      </c>
      <c r="AR21" s="812"/>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5" customHeight="1" thickBot="1" x14ac:dyDescent="0.2">
      <c r="A22" s="976"/>
      <c r="B22" s="980"/>
      <c r="C22" s="951"/>
      <c r="D22" s="952"/>
      <c r="E22" s="952"/>
      <c r="F22" s="952"/>
      <c r="G22" s="952"/>
      <c r="H22" s="952"/>
      <c r="I22" s="952"/>
      <c r="J22" s="952"/>
      <c r="K22" s="953"/>
      <c r="L22" s="191"/>
      <c r="M22" s="191"/>
      <c r="N22" s="191"/>
      <c r="O22" s="191"/>
      <c r="P22" s="191"/>
      <c r="Q22" s="191"/>
      <c r="R22" s="191"/>
      <c r="S22" s="191"/>
      <c r="T22" s="191"/>
      <c r="U22" s="191"/>
      <c r="V22" s="801" t="s">
        <v>90</v>
      </c>
      <c r="W22" s="802"/>
      <c r="X22" s="376">
        <f>IFERROR(VLOOKUP($I$5,限!$D$3:$BV$1790,MATCH(99,限!$D$2:$BV$2,0),FALSE),0)</f>
        <v>0</v>
      </c>
      <c r="Y22" s="419">
        <f>IFERROR(VLOOKUP($I$5,限!$D$3:$BV$1790,MATCH(199,限!$D$2:$BV$2,0),FALSE),0)</f>
        <v>0</v>
      </c>
      <c r="Z22" s="419"/>
      <c r="AA22" s="50"/>
      <c r="AB22" s="50"/>
      <c r="AC22" s="50"/>
      <c r="AD22" s="760"/>
      <c r="AE22" s="813" t="s">
        <v>91</v>
      </c>
      <c r="AF22" s="814"/>
      <c r="AG22" s="814"/>
      <c r="AH22" s="814"/>
      <c r="AI22" s="416">
        <f>AI3+AI10+AI16+AI21</f>
        <v>9763</v>
      </c>
      <c r="AJ22" s="1009"/>
      <c r="AK22" s="1009"/>
      <c r="AL22" s="1009"/>
      <c r="AM22" s="1009"/>
      <c r="AN22" s="1009"/>
      <c r="AO22" s="1009"/>
      <c r="AP22" s="1009"/>
      <c r="AQ22" s="1009"/>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5" customHeight="1" thickBot="1" x14ac:dyDescent="0.2">
      <c r="A23" s="976"/>
      <c r="B23" s="980"/>
      <c r="C23" s="951"/>
      <c r="D23" s="952"/>
      <c r="E23" s="952"/>
      <c r="F23" s="952"/>
      <c r="G23" s="952"/>
      <c r="H23" s="952"/>
      <c r="I23" s="952"/>
      <c r="J23" s="952"/>
      <c r="K23" s="953"/>
      <c r="L23" s="191"/>
      <c r="M23" s="191"/>
      <c r="N23" s="191"/>
      <c r="O23" s="191"/>
      <c r="P23" s="191"/>
      <c r="Q23" s="191"/>
      <c r="R23" s="191"/>
      <c r="S23" s="191"/>
      <c r="T23" s="191"/>
      <c r="U23" s="191"/>
      <c r="V23" s="50"/>
      <c r="W23" s="50"/>
      <c r="X23" s="50"/>
      <c r="Y23" s="50"/>
      <c r="Z23" s="50"/>
      <c r="AA23" s="50"/>
      <c r="AB23" s="50"/>
      <c r="AC23" s="50"/>
      <c r="AD23" s="760"/>
      <c r="AE23" s="1008"/>
      <c r="AF23" s="1008"/>
      <c r="AG23" s="1008"/>
      <c r="AH23" s="1008"/>
      <c r="AI23" s="1008"/>
      <c r="AJ23" s="760"/>
      <c r="AK23" s="760"/>
      <c r="AL23" s="760"/>
      <c r="AM23" s="760"/>
      <c r="AN23" s="760"/>
      <c r="AO23" s="760"/>
      <c r="AP23" s="760"/>
      <c r="AQ23" s="760"/>
      <c r="AR23" s="760"/>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5" hidden="1" customHeight="1" thickBot="1" x14ac:dyDescent="0.2">
      <c r="A24" s="976"/>
      <c r="B24" s="980"/>
      <c r="C24" s="951"/>
      <c r="D24" s="952"/>
      <c r="E24" s="952"/>
      <c r="F24" s="952"/>
      <c r="G24" s="952"/>
      <c r="H24" s="952"/>
      <c r="I24" s="952"/>
      <c r="J24" s="952"/>
      <c r="K24" s="953"/>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5" hidden="1" customHeight="1" thickBot="1" x14ac:dyDescent="0.2">
      <c r="A25" s="976"/>
      <c r="B25" s="980"/>
      <c r="C25" s="951"/>
      <c r="D25" s="952"/>
      <c r="E25" s="952"/>
      <c r="F25" s="952"/>
      <c r="G25" s="952"/>
      <c r="H25" s="952"/>
      <c r="I25" s="952"/>
      <c r="J25" s="952"/>
      <c r="K25" s="953"/>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5" hidden="1" customHeight="1" thickBot="1" x14ac:dyDescent="0.2">
      <c r="A26" s="976"/>
      <c r="B26" s="980"/>
      <c r="C26" s="951"/>
      <c r="D26" s="952"/>
      <c r="E26" s="952"/>
      <c r="F26" s="952"/>
      <c r="G26" s="952"/>
      <c r="H26" s="952"/>
      <c r="I26" s="952"/>
      <c r="J26" s="952"/>
      <c r="K26" s="953"/>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5" hidden="1" customHeight="1" thickBot="1" x14ac:dyDescent="0.2">
      <c r="A27" s="976"/>
      <c r="B27" s="980"/>
      <c r="C27" s="951"/>
      <c r="D27" s="952"/>
      <c r="E27" s="952"/>
      <c r="F27" s="952"/>
      <c r="G27" s="952"/>
      <c r="H27" s="952"/>
      <c r="I27" s="952"/>
      <c r="J27" s="952"/>
      <c r="K27" s="953"/>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5" hidden="1" customHeight="1" thickBot="1" x14ac:dyDescent="0.2">
      <c r="A28" s="976"/>
      <c r="B28" s="980"/>
      <c r="C28" s="951"/>
      <c r="D28" s="952"/>
      <c r="E28" s="952"/>
      <c r="F28" s="952"/>
      <c r="G28" s="952"/>
      <c r="H28" s="952"/>
      <c r="I28" s="952"/>
      <c r="J28" s="952"/>
      <c r="K28" s="953"/>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5" hidden="1" customHeight="1" thickBot="1" x14ac:dyDescent="0.2">
      <c r="A29" s="976"/>
      <c r="B29" s="980"/>
      <c r="C29" s="951"/>
      <c r="D29" s="952"/>
      <c r="E29" s="952"/>
      <c r="F29" s="952"/>
      <c r="G29" s="952"/>
      <c r="H29" s="952"/>
      <c r="I29" s="952"/>
      <c r="J29" s="952"/>
      <c r="K29" s="953"/>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5" hidden="1" customHeight="1" thickBot="1" x14ac:dyDescent="0.2">
      <c r="A30" s="976"/>
      <c r="B30" s="980"/>
      <c r="C30" s="951"/>
      <c r="D30" s="952"/>
      <c r="E30" s="952"/>
      <c r="F30" s="952"/>
      <c r="G30" s="952"/>
      <c r="H30" s="952"/>
      <c r="I30" s="952"/>
      <c r="J30" s="952"/>
      <c r="K30" s="953"/>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5" hidden="1" customHeight="1" thickBot="1" x14ac:dyDescent="0.2">
      <c r="A31" s="976"/>
      <c r="B31" s="980"/>
      <c r="C31" s="951"/>
      <c r="D31" s="952"/>
      <c r="E31" s="952"/>
      <c r="F31" s="952"/>
      <c r="G31" s="952"/>
      <c r="H31" s="952"/>
      <c r="I31" s="952"/>
      <c r="J31" s="952"/>
      <c r="K31" s="953"/>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5" hidden="1" customHeight="1" thickBot="1" x14ac:dyDescent="0.2">
      <c r="A32" s="976"/>
      <c r="B32" s="980"/>
      <c r="C32" s="951"/>
      <c r="D32" s="952"/>
      <c r="E32" s="952"/>
      <c r="F32" s="952"/>
      <c r="G32" s="952"/>
      <c r="H32" s="952"/>
      <c r="I32" s="952"/>
      <c r="J32" s="952"/>
      <c r="K32" s="953"/>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5" hidden="1" customHeight="1" thickBot="1" x14ac:dyDescent="0.2">
      <c r="A33" s="976"/>
      <c r="B33" s="980"/>
      <c r="C33" s="951"/>
      <c r="D33" s="952"/>
      <c r="E33" s="952"/>
      <c r="F33" s="952"/>
      <c r="G33" s="952"/>
      <c r="H33" s="952"/>
      <c r="I33" s="952"/>
      <c r="J33" s="952"/>
      <c r="K33" s="953"/>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5" hidden="1" customHeight="1" thickBot="1" x14ac:dyDescent="0.2">
      <c r="A34" s="976"/>
      <c r="B34" s="980"/>
      <c r="C34" s="951"/>
      <c r="D34" s="952"/>
      <c r="E34" s="952"/>
      <c r="F34" s="952"/>
      <c r="G34" s="952"/>
      <c r="H34" s="952"/>
      <c r="I34" s="952"/>
      <c r="J34" s="952"/>
      <c r="K34" s="953"/>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5" hidden="1" customHeight="1" thickBot="1" x14ac:dyDescent="0.2">
      <c r="A35" s="976"/>
      <c r="B35" s="980"/>
      <c r="C35" s="951"/>
      <c r="D35" s="952"/>
      <c r="E35" s="952"/>
      <c r="F35" s="952"/>
      <c r="G35" s="952"/>
      <c r="H35" s="952"/>
      <c r="I35" s="952"/>
      <c r="J35" s="952"/>
      <c r="K35" s="953"/>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5" hidden="1" customHeight="1" thickBot="1" x14ac:dyDescent="0.2">
      <c r="A36" s="976"/>
      <c r="B36" s="980"/>
      <c r="C36" s="951"/>
      <c r="D36" s="952"/>
      <c r="E36" s="952"/>
      <c r="F36" s="952"/>
      <c r="G36" s="952"/>
      <c r="H36" s="952"/>
      <c r="I36" s="952"/>
      <c r="J36" s="952"/>
      <c r="K36" s="953"/>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 hidden="1" customHeight="1" thickBot="1" x14ac:dyDescent="0.2">
      <c r="A37" s="976"/>
      <c r="B37" s="980"/>
      <c r="C37" s="951"/>
      <c r="D37" s="952"/>
      <c r="E37" s="952"/>
      <c r="F37" s="952"/>
      <c r="G37" s="952"/>
      <c r="H37" s="952"/>
      <c r="I37" s="952"/>
      <c r="J37" s="952"/>
      <c r="K37" s="953"/>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5" hidden="1" customHeight="1" thickBot="1" x14ac:dyDescent="0.2">
      <c r="A38" s="976"/>
      <c r="B38" s="980"/>
      <c r="C38" s="951"/>
      <c r="D38" s="952"/>
      <c r="E38" s="952"/>
      <c r="F38" s="952"/>
      <c r="G38" s="952"/>
      <c r="H38" s="952"/>
      <c r="I38" s="952"/>
      <c r="J38" s="952"/>
      <c r="K38" s="953"/>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5" hidden="1" customHeight="1" thickBot="1" x14ac:dyDescent="0.2">
      <c r="A39" s="976"/>
      <c r="B39" s="980"/>
      <c r="C39" s="951"/>
      <c r="D39" s="952"/>
      <c r="E39" s="952"/>
      <c r="F39" s="952"/>
      <c r="G39" s="952"/>
      <c r="H39" s="952"/>
      <c r="I39" s="952"/>
      <c r="J39" s="952"/>
      <c r="K39" s="953"/>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5" hidden="1" customHeight="1" thickBot="1" x14ac:dyDescent="0.2">
      <c r="A40" s="976"/>
      <c r="B40" s="980"/>
      <c r="C40" s="951"/>
      <c r="D40" s="952"/>
      <c r="E40" s="952"/>
      <c r="F40" s="952"/>
      <c r="G40" s="952"/>
      <c r="H40" s="952"/>
      <c r="I40" s="952"/>
      <c r="J40" s="952"/>
      <c r="K40" s="953"/>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5" hidden="1" customHeight="1" thickBot="1" x14ac:dyDescent="0.2">
      <c r="A41" s="976"/>
      <c r="B41" s="980"/>
      <c r="C41" s="951"/>
      <c r="D41" s="952"/>
      <c r="E41" s="952"/>
      <c r="F41" s="952"/>
      <c r="G41" s="952"/>
      <c r="H41" s="952"/>
      <c r="I41" s="952"/>
      <c r="J41" s="952"/>
      <c r="K41" s="953"/>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5" hidden="1" customHeight="1" thickBot="1" x14ac:dyDescent="0.2">
      <c r="A42" s="976"/>
      <c r="B42" s="980"/>
      <c r="C42" s="951"/>
      <c r="D42" s="952"/>
      <c r="E42" s="952"/>
      <c r="F42" s="952"/>
      <c r="G42" s="952"/>
      <c r="H42" s="952"/>
      <c r="I42" s="952"/>
      <c r="J42" s="952"/>
      <c r="K42" s="953"/>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
      <c r="A43" s="976"/>
      <c r="B43" s="980"/>
      <c r="C43" s="951"/>
      <c r="D43" s="952"/>
      <c r="E43" s="952"/>
      <c r="F43" s="952"/>
      <c r="G43" s="952"/>
      <c r="H43" s="952"/>
      <c r="I43" s="952"/>
      <c r="J43" s="952"/>
      <c r="K43" s="953"/>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
      <c r="A44" s="976"/>
      <c r="B44" s="980"/>
      <c r="C44" s="951"/>
      <c r="D44" s="952"/>
      <c r="E44" s="952"/>
      <c r="F44" s="952"/>
      <c r="G44" s="952"/>
      <c r="H44" s="952"/>
      <c r="I44" s="952"/>
      <c r="J44" s="952"/>
      <c r="K44" s="953"/>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
      <c r="A45" s="976"/>
      <c r="B45" s="980"/>
      <c r="C45" s="951"/>
      <c r="D45" s="952"/>
      <c r="E45" s="952"/>
      <c r="F45" s="952"/>
      <c r="G45" s="952"/>
      <c r="H45" s="952"/>
      <c r="I45" s="952"/>
      <c r="J45" s="952"/>
      <c r="K45" s="953"/>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
      <c r="A46" s="976"/>
      <c r="B46" s="980"/>
      <c r="C46" s="951"/>
      <c r="D46" s="952"/>
      <c r="E46" s="952"/>
      <c r="F46" s="952"/>
      <c r="G46" s="952"/>
      <c r="H46" s="952"/>
      <c r="I46" s="952"/>
      <c r="J46" s="952"/>
      <c r="K46" s="953"/>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
      <c r="A47" s="976"/>
      <c r="B47" s="980"/>
      <c r="C47" s="951"/>
      <c r="D47" s="952"/>
      <c r="E47" s="952"/>
      <c r="F47" s="952"/>
      <c r="G47" s="952"/>
      <c r="H47" s="952"/>
      <c r="I47" s="952"/>
      <c r="J47" s="952"/>
      <c r="K47" s="953"/>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
      <c r="A48" s="976"/>
      <c r="B48" s="980"/>
      <c r="C48" s="951"/>
      <c r="D48" s="952"/>
      <c r="E48" s="952"/>
      <c r="F48" s="952"/>
      <c r="G48" s="952"/>
      <c r="H48" s="952"/>
      <c r="I48" s="952"/>
      <c r="J48" s="952"/>
      <c r="K48" s="953"/>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
      <c r="A49" s="976"/>
      <c r="B49" s="980"/>
      <c r="C49" s="951"/>
      <c r="D49" s="952"/>
      <c r="E49" s="952"/>
      <c r="F49" s="952"/>
      <c r="G49" s="952"/>
      <c r="H49" s="952"/>
      <c r="I49" s="952"/>
      <c r="J49" s="952"/>
      <c r="K49" s="953"/>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
      <c r="A50" s="976"/>
      <c r="B50" s="980"/>
      <c r="C50" s="951"/>
      <c r="D50" s="952"/>
      <c r="E50" s="952"/>
      <c r="F50" s="952"/>
      <c r="G50" s="952"/>
      <c r="H50" s="952"/>
      <c r="I50" s="952"/>
      <c r="J50" s="952"/>
      <c r="K50" s="953"/>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
      <c r="A51" s="976"/>
      <c r="B51" s="980"/>
      <c r="C51" s="951"/>
      <c r="D51" s="952"/>
      <c r="E51" s="952"/>
      <c r="F51" s="952"/>
      <c r="G51" s="952"/>
      <c r="H51" s="952"/>
      <c r="I51" s="952"/>
      <c r="J51" s="952"/>
      <c r="K51" s="953"/>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
      <c r="A52" s="976"/>
      <c r="B52" s="980"/>
      <c r="C52" s="951"/>
      <c r="D52" s="952"/>
      <c r="E52" s="952"/>
      <c r="F52" s="952"/>
      <c r="G52" s="952"/>
      <c r="H52" s="952"/>
      <c r="I52" s="952"/>
      <c r="J52" s="952"/>
      <c r="K52" s="953"/>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
      <c r="A53" s="976"/>
      <c r="B53" s="980"/>
      <c r="C53" s="951"/>
      <c r="D53" s="952"/>
      <c r="E53" s="952"/>
      <c r="F53" s="952"/>
      <c r="G53" s="952"/>
      <c r="H53" s="952"/>
      <c r="I53" s="952"/>
      <c r="J53" s="952"/>
      <c r="K53" s="953"/>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
      <c r="A54" s="976"/>
      <c r="B54" s="980"/>
      <c r="C54" s="951"/>
      <c r="D54" s="952"/>
      <c r="E54" s="952"/>
      <c r="F54" s="952"/>
      <c r="G54" s="952"/>
      <c r="H54" s="952"/>
      <c r="I54" s="952"/>
      <c r="J54" s="952"/>
      <c r="K54" s="953"/>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
      <c r="A55" s="976"/>
      <c r="B55" s="980"/>
      <c r="C55" s="951"/>
      <c r="D55" s="952"/>
      <c r="E55" s="952"/>
      <c r="F55" s="952"/>
      <c r="G55" s="952"/>
      <c r="H55" s="952"/>
      <c r="I55" s="952"/>
      <c r="J55" s="952"/>
      <c r="K55" s="953"/>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
      <c r="A56" s="976"/>
      <c r="B56" s="980"/>
      <c r="C56" s="951"/>
      <c r="D56" s="952"/>
      <c r="E56" s="952"/>
      <c r="F56" s="952"/>
      <c r="G56" s="952"/>
      <c r="H56" s="952"/>
      <c r="I56" s="952"/>
      <c r="J56" s="952"/>
      <c r="K56" s="953"/>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
      <c r="A57" s="976"/>
      <c r="B57" s="980"/>
      <c r="C57" s="951"/>
      <c r="D57" s="952"/>
      <c r="E57" s="952"/>
      <c r="F57" s="952"/>
      <c r="G57" s="952"/>
      <c r="H57" s="952"/>
      <c r="I57" s="952"/>
      <c r="J57" s="952"/>
      <c r="K57" s="953"/>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
      <c r="A58" s="976"/>
      <c r="B58" s="980"/>
      <c r="C58" s="951"/>
      <c r="D58" s="952"/>
      <c r="E58" s="952"/>
      <c r="F58" s="952"/>
      <c r="G58" s="952"/>
      <c r="H58" s="952"/>
      <c r="I58" s="952"/>
      <c r="J58" s="952"/>
      <c r="K58" s="953"/>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
      <c r="A59" s="976"/>
      <c r="B59" s="980"/>
      <c r="C59" s="951"/>
      <c r="D59" s="952"/>
      <c r="E59" s="952"/>
      <c r="F59" s="952"/>
      <c r="G59" s="952"/>
      <c r="H59" s="952"/>
      <c r="I59" s="952"/>
      <c r="J59" s="952"/>
      <c r="K59" s="953"/>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
      <c r="A60" s="976"/>
      <c r="B60" s="980"/>
      <c r="C60" s="951"/>
      <c r="D60" s="952"/>
      <c r="E60" s="952"/>
      <c r="F60" s="952"/>
      <c r="G60" s="952"/>
      <c r="H60" s="952"/>
      <c r="I60" s="952"/>
      <c r="J60" s="952"/>
      <c r="K60" s="953"/>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
      <c r="A61" s="976"/>
      <c r="B61" s="980"/>
      <c r="C61" s="951"/>
      <c r="D61" s="952"/>
      <c r="E61" s="952"/>
      <c r="F61" s="952"/>
      <c r="G61" s="952"/>
      <c r="H61" s="952"/>
      <c r="I61" s="952"/>
      <c r="J61" s="952"/>
      <c r="K61" s="953"/>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
      <c r="A62" s="976"/>
      <c r="B62" s="980"/>
      <c r="C62" s="951"/>
      <c r="D62" s="952"/>
      <c r="E62" s="952"/>
      <c r="F62" s="952"/>
      <c r="G62" s="952"/>
      <c r="H62" s="952"/>
      <c r="I62" s="952"/>
      <c r="J62" s="952"/>
      <c r="K62" s="953"/>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
      <c r="A63" s="976"/>
      <c r="B63" s="980"/>
      <c r="C63" s="951"/>
      <c r="D63" s="952"/>
      <c r="E63" s="952"/>
      <c r="F63" s="952"/>
      <c r="G63" s="952"/>
      <c r="H63" s="952"/>
      <c r="I63" s="952"/>
      <c r="J63" s="952"/>
      <c r="K63" s="953"/>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
      <c r="A64" s="976"/>
      <c r="B64" s="980"/>
      <c r="C64" s="951"/>
      <c r="D64" s="952"/>
      <c r="E64" s="952"/>
      <c r="F64" s="952"/>
      <c r="G64" s="952"/>
      <c r="H64" s="952"/>
      <c r="I64" s="952"/>
      <c r="J64" s="952"/>
      <c r="K64" s="953"/>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
      <c r="A65" s="976"/>
      <c r="B65" s="980"/>
      <c r="C65" s="951"/>
      <c r="D65" s="952"/>
      <c r="E65" s="952"/>
      <c r="F65" s="952"/>
      <c r="G65" s="952"/>
      <c r="H65" s="952"/>
      <c r="I65" s="952"/>
      <c r="J65" s="952"/>
      <c r="K65" s="953"/>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
      <c r="A66" s="976"/>
      <c r="B66" s="980"/>
      <c r="C66" s="951"/>
      <c r="D66" s="952"/>
      <c r="E66" s="952"/>
      <c r="F66" s="952"/>
      <c r="G66" s="952"/>
      <c r="H66" s="952"/>
      <c r="I66" s="952"/>
      <c r="J66" s="952"/>
      <c r="K66" s="953"/>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
      <c r="A67" s="976"/>
      <c r="B67" s="980"/>
      <c r="C67" s="951"/>
      <c r="D67" s="952"/>
      <c r="E67" s="952"/>
      <c r="F67" s="952"/>
      <c r="G67" s="952"/>
      <c r="H67" s="952"/>
      <c r="I67" s="952"/>
      <c r="J67" s="952"/>
      <c r="K67" s="953"/>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
      <c r="A68" s="976"/>
      <c r="B68" s="980"/>
      <c r="C68" s="951"/>
      <c r="D68" s="952"/>
      <c r="E68" s="952"/>
      <c r="F68" s="952"/>
      <c r="G68" s="952"/>
      <c r="H68" s="952"/>
      <c r="I68" s="952"/>
      <c r="J68" s="952"/>
      <c r="K68" s="953"/>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
      <c r="A69" s="976"/>
      <c r="B69" s="980"/>
      <c r="C69" s="954"/>
      <c r="D69" s="955"/>
      <c r="E69" s="955"/>
      <c r="F69" s="955"/>
      <c r="G69" s="955"/>
      <c r="H69" s="955"/>
      <c r="I69" s="955"/>
      <c r="J69" s="955"/>
      <c r="K69" s="956"/>
      <c r="L69" s="375"/>
      <c r="M69" s="375"/>
      <c r="N69" s="375"/>
      <c r="O69" s="375"/>
      <c r="P69" s="375"/>
      <c r="Q69" s="375"/>
      <c r="R69" s="375"/>
      <c r="S69" s="375"/>
      <c r="T69" s="375"/>
      <c r="U69" s="375"/>
      <c r="V69" s="966"/>
      <c r="W69" s="966"/>
      <c r="X69" s="432"/>
      <c r="Y69" s="383"/>
      <c r="Z69" s="849" t="s">
        <v>92</v>
      </c>
      <c r="AA69" s="850"/>
      <c r="AB69" s="1005">
        <f>X20+AB16+X22+AB19</f>
        <v>35153</v>
      </c>
      <c r="AC69" s="1006"/>
      <c r="AD69" s="1007"/>
      <c r="AE69" s="849" t="s">
        <v>93</v>
      </c>
      <c r="AF69" s="962"/>
      <c r="AG69" s="962"/>
      <c r="AH69" s="850"/>
      <c r="AI69" s="380" t="s">
        <v>94</v>
      </c>
      <c r="AJ69" s="888" t="s">
        <v>95</v>
      </c>
      <c r="AK69" s="889"/>
      <c r="AL69" s="889"/>
      <c r="AM69" s="889"/>
      <c r="AN69" s="889"/>
      <c r="AO69" s="889"/>
      <c r="AP69" s="890"/>
      <c r="AQ69" s="889">
        <f>AI22+AQ4+AQ21+AQ8</f>
        <v>86130</v>
      </c>
      <c r="AR69" s="891"/>
      <c r="AU69" s="81"/>
    </row>
    <row r="70" spans="1:87" ht="16.5" customHeight="1" thickBot="1" x14ac:dyDescent="0.2">
      <c r="A70" s="976"/>
      <c r="B70" s="980"/>
      <c r="C70" s="994" t="s">
        <v>96</v>
      </c>
      <c r="D70" s="938" t="s">
        <v>97</v>
      </c>
      <c r="E70" s="724" t="s">
        <v>98</v>
      </c>
      <c r="F70" s="747" t="s">
        <v>99</v>
      </c>
      <c r="G70" s="862" t="s">
        <v>100</v>
      </c>
      <c r="H70" s="1000" t="s">
        <v>101</v>
      </c>
      <c r="I70" s="752" t="s">
        <v>102</v>
      </c>
      <c r="J70" s="754" t="s">
        <v>103</v>
      </c>
      <c r="K70" s="721" t="s">
        <v>104</v>
      </c>
      <c r="L70" s="842" t="s">
        <v>105</v>
      </c>
      <c r="M70" s="843"/>
      <c r="N70" s="843"/>
      <c r="O70" s="843"/>
      <c r="P70" s="59"/>
      <c r="Q70" s="173" t="s">
        <v>106</v>
      </c>
      <c r="R70" s="60"/>
      <c r="S70" s="60"/>
      <c r="T70" s="60"/>
      <c r="U70" s="60"/>
      <c r="V70" s="382"/>
      <c r="W70" s="382"/>
      <c r="X70" s="382"/>
      <c r="Y70" s="382"/>
      <c r="Z70" s="1003" t="s">
        <v>107</v>
      </c>
      <c r="AA70" s="973" t="s">
        <v>108</v>
      </c>
      <c r="AB70" s="937" t="s">
        <v>109</v>
      </c>
      <c r="AC70" s="937" t="s">
        <v>110</v>
      </c>
      <c r="AD70" s="860" t="s">
        <v>111</v>
      </c>
      <c r="AE70" s="1013" t="s">
        <v>112</v>
      </c>
      <c r="AF70" s="1015" t="s">
        <v>113</v>
      </c>
      <c r="AG70" s="1014" t="s">
        <v>114</v>
      </c>
      <c r="AH70" s="860" t="s">
        <v>115</v>
      </c>
      <c r="AI70" s="931" t="s">
        <v>116</v>
      </c>
      <c r="AJ70" s="860" t="s">
        <v>117</v>
      </c>
      <c r="AK70" s="934" t="s">
        <v>118</v>
      </c>
      <c r="AL70" s="843"/>
      <c r="AM70" s="935"/>
      <c r="AN70" s="937" t="s">
        <v>119</v>
      </c>
      <c r="AO70" s="860" t="s">
        <v>120</v>
      </c>
      <c r="AP70" s="860" t="s">
        <v>121</v>
      </c>
      <c r="AQ70" s="860" t="s">
        <v>122</v>
      </c>
      <c r="AR70" s="928" t="s">
        <v>123</v>
      </c>
      <c r="AS70" s="909" t="s">
        <v>124</v>
      </c>
      <c r="AT70" s="909" t="s">
        <v>124</v>
      </c>
      <c r="AU70" s="909" t="s">
        <v>125</v>
      </c>
      <c r="AV70" s="909" t="s">
        <v>126</v>
      </c>
      <c r="AW70" s="909" t="s">
        <v>127</v>
      </c>
      <c r="AX70" s="909" t="s">
        <v>128</v>
      </c>
      <c r="AY70" s="909" t="s">
        <v>129</v>
      </c>
      <c r="AZ70" s="909" t="s">
        <v>130</v>
      </c>
      <c r="BA70" s="901" t="s">
        <v>131</v>
      </c>
      <c r="BB70" s="909" t="s">
        <v>132</v>
      </c>
      <c r="BC70" s="717" t="s">
        <v>133</v>
      </c>
      <c r="BD70" s="717" t="s">
        <v>134</v>
      </c>
      <c r="BE70" s="717" t="s">
        <v>135</v>
      </c>
      <c r="BF70" s="717" t="s">
        <v>136</v>
      </c>
      <c r="BG70" s="901" t="s">
        <v>137</v>
      </c>
      <c r="BH70" s="909" t="s">
        <v>138</v>
      </c>
      <c r="BI70" s="901" t="s">
        <v>139</v>
      </c>
      <c r="BJ70" s="912" t="s">
        <v>140</v>
      </c>
      <c r="BK70" s="904" t="s">
        <v>141</v>
      </c>
      <c r="BL70" s="901" t="s">
        <v>142</v>
      </c>
      <c r="BM70" s="901" t="s">
        <v>143</v>
      </c>
      <c r="BN70" s="901" t="s">
        <v>144</v>
      </c>
      <c r="BO70" s="717" t="s">
        <v>145</v>
      </c>
      <c r="BP70" s="901" t="s">
        <v>146</v>
      </c>
      <c r="BQ70" s="901" t="s">
        <v>147</v>
      </c>
      <c r="BR70" s="904" t="s">
        <v>148</v>
      </c>
      <c r="BS70" s="904" t="s">
        <v>149</v>
      </c>
      <c r="BT70" s="901" t="s">
        <v>150</v>
      </c>
      <c r="BU70" s="901" t="s">
        <v>151</v>
      </c>
      <c r="BV70" s="901" t="s">
        <v>152</v>
      </c>
      <c r="BW70" s="717" t="s">
        <v>153</v>
      </c>
      <c r="BX70" s="901" t="s">
        <v>154</v>
      </c>
      <c r="BY70" s="901" t="s">
        <v>155</v>
      </c>
      <c r="BZ70" s="901" t="s">
        <v>156</v>
      </c>
      <c r="CA70" s="904" t="s">
        <v>157</v>
      </c>
      <c r="CB70" s="904" t="s">
        <v>158</v>
      </c>
      <c r="CC70" s="904" t="s">
        <v>159</v>
      </c>
      <c r="CD70" s="901" t="s">
        <v>160</v>
      </c>
      <c r="CE70" s="901" t="s">
        <v>161</v>
      </c>
      <c r="CF70" s="901" t="s">
        <v>162</v>
      </c>
      <c r="CG70" s="901" t="s">
        <v>163</v>
      </c>
      <c r="CH70" s="717" t="s">
        <v>164</v>
      </c>
      <c r="CI70" s="917" t="s">
        <v>165</v>
      </c>
    </row>
    <row r="71" spans="1:87" ht="16.5" customHeight="1" thickBot="1" x14ac:dyDescent="0.2">
      <c r="A71" s="976"/>
      <c r="B71" s="980"/>
      <c r="C71" s="995"/>
      <c r="D71" s="939"/>
      <c r="E71" s="724"/>
      <c r="F71" s="747"/>
      <c r="G71" s="863"/>
      <c r="H71" s="1000"/>
      <c r="I71" s="752"/>
      <c r="J71" s="754"/>
      <c r="K71" s="722"/>
      <c r="L71" s="756"/>
      <c r="M71" s="844"/>
      <c r="N71" s="844"/>
      <c r="O71" s="844"/>
      <c r="P71" s="749" t="s">
        <v>166</v>
      </c>
      <c r="Q71" s="756" t="s">
        <v>167</v>
      </c>
      <c r="R71" s="1002" t="s">
        <v>168</v>
      </c>
      <c r="S71" s="397"/>
      <c r="T71" s="397"/>
      <c r="U71" s="397"/>
      <c r="V71" s="397"/>
      <c r="W71" s="397"/>
      <c r="X71" s="438"/>
      <c r="Y71" s="898" t="s">
        <v>169</v>
      </c>
      <c r="Z71" s="1003"/>
      <c r="AA71" s="973"/>
      <c r="AB71" s="722"/>
      <c r="AC71" s="722"/>
      <c r="AD71" s="721"/>
      <c r="AE71" s="1000"/>
      <c r="AF71" s="1016"/>
      <c r="AG71" s="1000"/>
      <c r="AH71" s="721"/>
      <c r="AI71" s="932"/>
      <c r="AJ71" s="721"/>
      <c r="AK71" s="756"/>
      <c r="AL71" s="844"/>
      <c r="AM71" s="936"/>
      <c r="AN71" s="721"/>
      <c r="AO71" s="721"/>
      <c r="AP71" s="721"/>
      <c r="AQ71" s="721"/>
      <c r="AR71" s="929"/>
      <c r="AS71" s="915"/>
      <c r="AT71" s="915"/>
      <c r="AU71" s="915"/>
      <c r="AV71" s="910"/>
      <c r="AW71" s="910"/>
      <c r="AX71" s="910"/>
      <c r="AY71" s="910"/>
      <c r="AZ71" s="915"/>
      <c r="BA71" s="902"/>
      <c r="BB71" s="910"/>
      <c r="BC71" s="718"/>
      <c r="BD71" s="718"/>
      <c r="BE71" s="718"/>
      <c r="BF71" s="718"/>
      <c r="BG71" s="902"/>
      <c r="BH71" s="915"/>
      <c r="BI71" s="902"/>
      <c r="BJ71" s="913"/>
      <c r="BK71" s="905"/>
      <c r="BL71" s="902"/>
      <c r="BM71" s="902"/>
      <c r="BN71" s="902"/>
      <c r="BO71" s="718"/>
      <c r="BP71" s="907"/>
      <c r="BQ71" s="907"/>
      <c r="BR71" s="905"/>
      <c r="BS71" s="905"/>
      <c r="BT71" s="907"/>
      <c r="BU71" s="902"/>
      <c r="BV71" s="902"/>
      <c r="BW71" s="718"/>
      <c r="BX71" s="902"/>
      <c r="BY71" s="902"/>
      <c r="BZ71" s="922"/>
      <c r="CA71" s="924"/>
      <c r="CB71" s="905"/>
      <c r="CC71" s="926"/>
      <c r="CD71" s="907"/>
      <c r="CE71" s="902"/>
      <c r="CF71" s="922"/>
      <c r="CG71" s="922"/>
      <c r="CH71" s="920"/>
      <c r="CI71" s="918"/>
    </row>
    <row r="72" spans="1:87" ht="16.5" customHeight="1" x14ac:dyDescent="0.15">
      <c r="A72" s="976"/>
      <c r="B72" s="980"/>
      <c r="C72" s="995"/>
      <c r="D72" s="939"/>
      <c r="E72" s="724"/>
      <c r="F72" s="747"/>
      <c r="G72" s="863"/>
      <c r="H72" s="1000"/>
      <c r="I72" s="752"/>
      <c r="J72" s="754"/>
      <c r="K72" s="722"/>
      <c r="L72" s="756"/>
      <c r="M72" s="844"/>
      <c r="N72" s="844"/>
      <c r="O72" s="844"/>
      <c r="P72" s="750"/>
      <c r="Q72" s="756"/>
      <c r="R72" s="756"/>
      <c r="S72" s="300" t="s">
        <v>170</v>
      </c>
      <c r="T72" s="975" t="s">
        <v>171</v>
      </c>
      <c r="U72" s="975"/>
      <c r="V72" s="300" t="s">
        <v>172</v>
      </c>
      <c r="W72" s="300" t="s">
        <v>173</v>
      </c>
      <c r="X72" s="439" t="s">
        <v>174</v>
      </c>
      <c r="Y72" s="899"/>
      <c r="Z72" s="1004"/>
      <c r="AA72" s="973"/>
      <c r="AB72" s="722"/>
      <c r="AC72" s="722"/>
      <c r="AD72" s="721"/>
      <c r="AE72" s="1000"/>
      <c r="AF72" s="1016"/>
      <c r="AG72" s="1000"/>
      <c r="AH72" s="721"/>
      <c r="AI72" s="932"/>
      <c r="AJ72" s="721"/>
      <c r="AK72" s="756"/>
      <c r="AL72" s="844"/>
      <c r="AM72" s="936"/>
      <c r="AN72" s="721"/>
      <c r="AO72" s="721"/>
      <c r="AP72" s="721"/>
      <c r="AQ72" s="721"/>
      <c r="AR72" s="929"/>
      <c r="AS72" s="915"/>
      <c r="AT72" s="915"/>
      <c r="AU72" s="915"/>
      <c r="AV72" s="910"/>
      <c r="AW72" s="910"/>
      <c r="AX72" s="910"/>
      <c r="AY72" s="910"/>
      <c r="AZ72" s="915"/>
      <c r="BA72" s="902"/>
      <c r="BB72" s="910"/>
      <c r="BC72" s="718"/>
      <c r="BD72" s="718"/>
      <c r="BE72" s="718"/>
      <c r="BF72" s="718"/>
      <c r="BG72" s="902"/>
      <c r="BH72" s="915"/>
      <c r="BI72" s="902"/>
      <c r="BJ72" s="913"/>
      <c r="BK72" s="905"/>
      <c r="BL72" s="902"/>
      <c r="BM72" s="902"/>
      <c r="BN72" s="902"/>
      <c r="BO72" s="718"/>
      <c r="BP72" s="907"/>
      <c r="BQ72" s="907"/>
      <c r="BR72" s="905"/>
      <c r="BS72" s="905"/>
      <c r="BT72" s="907"/>
      <c r="BU72" s="902"/>
      <c r="BV72" s="902"/>
      <c r="BW72" s="718"/>
      <c r="BX72" s="902"/>
      <c r="BY72" s="902"/>
      <c r="BZ72" s="922"/>
      <c r="CA72" s="924"/>
      <c r="CB72" s="905"/>
      <c r="CC72" s="926"/>
      <c r="CD72" s="907"/>
      <c r="CE72" s="902"/>
      <c r="CF72" s="922"/>
      <c r="CG72" s="922"/>
      <c r="CH72" s="920"/>
      <c r="CI72" s="918"/>
    </row>
    <row r="73" spans="1:87" ht="102.6" customHeight="1" x14ac:dyDescent="0.15">
      <c r="A73" s="976"/>
      <c r="B73" s="980"/>
      <c r="C73" s="996"/>
      <c r="D73" s="940"/>
      <c r="E73" s="725"/>
      <c r="F73" s="748"/>
      <c r="G73" s="864"/>
      <c r="H73" s="1001"/>
      <c r="I73" s="753"/>
      <c r="J73" s="755"/>
      <c r="K73" s="723"/>
      <c r="L73" s="845"/>
      <c r="M73" s="846"/>
      <c r="N73" s="846"/>
      <c r="O73" s="846"/>
      <c r="P73" s="751"/>
      <c r="Q73" s="757"/>
      <c r="R73" s="299" t="s">
        <v>175</v>
      </c>
      <c r="S73" s="296" t="s">
        <v>176</v>
      </c>
      <c r="T73" s="297" t="s">
        <v>177</v>
      </c>
      <c r="U73" s="298" t="s">
        <v>178</v>
      </c>
      <c r="V73" s="299" t="s">
        <v>179</v>
      </c>
      <c r="W73" s="379" t="s">
        <v>180</v>
      </c>
      <c r="X73" s="440" t="s">
        <v>181</v>
      </c>
      <c r="Y73" s="221" t="s">
        <v>182</v>
      </c>
      <c r="Z73" s="487" t="s">
        <v>183</v>
      </c>
      <c r="AA73" s="974"/>
      <c r="AB73" s="723"/>
      <c r="AC73" s="723"/>
      <c r="AD73" s="861"/>
      <c r="AE73" s="1001"/>
      <c r="AF73" s="1017"/>
      <c r="AG73" s="1001"/>
      <c r="AH73" s="861"/>
      <c r="AI73" s="933"/>
      <c r="AJ73" s="861"/>
      <c r="AK73" s="1010" t="s">
        <v>184</v>
      </c>
      <c r="AL73" s="1011"/>
      <c r="AM73" s="1012"/>
      <c r="AN73" s="861"/>
      <c r="AO73" s="861"/>
      <c r="AP73" s="861"/>
      <c r="AQ73" s="861"/>
      <c r="AR73" s="930"/>
      <c r="AS73" s="916"/>
      <c r="AT73" s="916"/>
      <c r="AU73" s="916"/>
      <c r="AV73" s="911"/>
      <c r="AW73" s="911"/>
      <c r="AX73" s="911"/>
      <c r="AY73" s="911"/>
      <c r="AZ73" s="916"/>
      <c r="BA73" s="903"/>
      <c r="BB73" s="911"/>
      <c r="BC73" s="719"/>
      <c r="BD73" s="719"/>
      <c r="BE73" s="719"/>
      <c r="BF73" s="719"/>
      <c r="BG73" s="903"/>
      <c r="BH73" s="916"/>
      <c r="BI73" s="903"/>
      <c r="BJ73" s="914"/>
      <c r="BK73" s="906"/>
      <c r="BL73" s="903"/>
      <c r="BM73" s="903"/>
      <c r="BN73" s="903"/>
      <c r="BO73" s="719"/>
      <c r="BP73" s="908"/>
      <c r="BQ73" s="908"/>
      <c r="BR73" s="906"/>
      <c r="BS73" s="906"/>
      <c r="BT73" s="908"/>
      <c r="BU73" s="903"/>
      <c r="BV73" s="903"/>
      <c r="BW73" s="719"/>
      <c r="BX73" s="903"/>
      <c r="BY73" s="903"/>
      <c r="BZ73" s="923"/>
      <c r="CA73" s="925"/>
      <c r="CB73" s="906"/>
      <c r="CC73" s="927"/>
      <c r="CD73" s="908"/>
      <c r="CE73" s="903"/>
      <c r="CF73" s="923"/>
      <c r="CG73" s="923"/>
      <c r="CH73" s="921"/>
      <c r="CI73" s="919"/>
    </row>
    <row r="74" spans="1:87" ht="25.5" customHeight="1" thickBot="1" x14ac:dyDescent="0.2">
      <c r="A74" s="977"/>
      <c r="B74" s="983"/>
      <c r="C74" s="62"/>
      <c r="D74" s="62"/>
      <c r="E74" s="62"/>
      <c r="F74" s="62"/>
      <c r="G74" s="50"/>
      <c r="H74" s="50"/>
      <c r="I74" s="50"/>
      <c r="J74" s="50"/>
      <c r="K74" s="50"/>
      <c r="L74" s="50"/>
      <c r="M74" s="50"/>
      <c r="N74" s="50"/>
      <c r="O74" s="50"/>
      <c r="P74" s="63" t="s">
        <v>185</v>
      </c>
      <c r="Q74" s="352">
        <f>IF(SUM(Q75:Q474)=SUM(R74,Y74),SUM(Q75:Q474),"B~Cの合計としてください")</f>
        <v>42616</v>
      </c>
      <c r="R74" s="352">
        <f>SUM(R75:R474)</f>
        <v>35153</v>
      </c>
      <c r="S74" s="396">
        <f t="shared" ref="S74:Y74" si="0">SUM(S75:S474)</f>
        <v>0</v>
      </c>
      <c r="T74" s="363">
        <f t="shared" si="0"/>
        <v>8350</v>
      </c>
      <c r="U74" s="363">
        <f t="shared" si="0"/>
        <v>407</v>
      </c>
      <c r="V74" s="363">
        <f t="shared" si="0"/>
        <v>0</v>
      </c>
      <c r="W74" s="363">
        <f t="shared" si="0"/>
        <v>3180</v>
      </c>
      <c r="X74" s="535">
        <f t="shared" si="0"/>
        <v>23216</v>
      </c>
      <c r="Y74" s="353">
        <f t="shared" si="0"/>
        <v>7463</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3"/>
      <c r="BM74" s="603"/>
      <c r="BN74" s="603"/>
      <c r="BO74" s="603"/>
      <c r="BP74" s="603"/>
      <c r="BQ74" s="26"/>
      <c r="BR74" s="26"/>
      <c r="BS74" s="26"/>
      <c r="BT74" s="26"/>
      <c r="BU74" s="26"/>
      <c r="BV74" s="26"/>
      <c r="BW74" s="26"/>
      <c r="BX74" s="26"/>
      <c r="BY74" s="26"/>
      <c r="BZ74" s="50"/>
      <c r="CA74" s="50"/>
      <c r="CB74" s="50"/>
      <c r="CC74" s="50"/>
      <c r="CD74" s="50"/>
      <c r="CE74" s="50"/>
      <c r="CF74" s="50"/>
      <c r="CG74" s="50"/>
      <c r="CH74" s="50"/>
      <c r="CI74" s="604"/>
    </row>
    <row r="75" spans="1:87" ht="237.6" customHeight="1" x14ac:dyDescent="0.15">
      <c r="A75" s="968" t="s">
        <v>186</v>
      </c>
      <c r="B75" s="232" t="s">
        <v>187</v>
      </c>
      <c r="C75" s="56">
        <v>1</v>
      </c>
      <c r="D75" s="354" t="str">
        <f>IF(AND(R75&gt;0,W75&gt;0),"R6_補正・R7_予備",IF(R75&gt;0,"R6_補正",""))</f>
        <v>R6_補正</v>
      </c>
      <c r="E75" s="69" t="str">
        <f>IF(R75&gt;0,IF(OR(S75&gt;0,W75&gt;0),"推奨事業・低所得","低所得"),"")</f>
        <v>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妹背牛町住民税非課税世帯支援給付金</v>
      </c>
      <c r="J75" s="29" t="str">
        <f>IF(AND(R75&gt;0,W75&gt;0),"Ⅱ．物価高の克服／米国関税措置",IF(R75&gt;0,"Ⅱ．物価高の克服",""))</f>
        <v>Ⅱ．物価高の克服</v>
      </c>
      <c r="K75" s="35" t="str">
        <f>IF(R75&gt;0,IF('別表（R6低所得世帯支援・不足額給付）'!J9="","",'別表（R6低所得世帯支援・不足額給付）'!J9),"")</f>
        <v>○</v>
      </c>
      <c r="L75" s="35" t="str">
        <f>IF(R75&gt;0,"－","")</f>
        <v>－</v>
      </c>
      <c r="M75" s="35"/>
      <c r="N75" s="35"/>
      <c r="O75" s="35"/>
      <c r="P75" s="598"/>
      <c r="Q75" s="685">
        <f>R75+Y75</f>
        <v>8757</v>
      </c>
      <c r="R75" s="679">
        <f>S75+T75+U75+V75+W75</f>
        <v>8757</v>
      </c>
      <c r="S75" s="355">
        <f>'別表（R6低所得世帯支援・不足額給付）'!$D$115</f>
        <v>0</v>
      </c>
      <c r="T75" s="355">
        <f>'別表（R6低所得世帯支援・不足額給付）'!$E$62</f>
        <v>8350</v>
      </c>
      <c r="U75" s="355">
        <f>'別表（R6低所得世帯支援・不足額給付）'!$D$112</f>
        <v>407</v>
      </c>
      <c r="V75" s="355"/>
      <c r="W75" s="355">
        <f>'別表（R6低所得世帯支援・不足額給付）'!$D$118</f>
        <v>0</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480世帯×30千円、子ども加算　35人×20千円、、定額減税を補足する給付（うち不足額給付）の対象者　375人　(7,730千円）　　のうちR7計画分
事務費　407千円
事務費の内容　　[役務費（郵送料等）　業務委託料　として支出]
④低所得世帯等の給付対象世帯数（480世帯）、定額減税を補足する給付（うち不足額給付）の対象者数（375人）</v>
      </c>
      <c r="AB75" s="35" t="str">
        <f>IF(R75&gt;0,"－","")</f>
        <v>－</v>
      </c>
      <c r="AC75" s="35" t="str">
        <f>IF(R75&gt;0,"○","")</f>
        <v>○</v>
      </c>
      <c r="AD75" s="35" t="str">
        <f>IF(R75&gt;0,"－","")</f>
        <v>－</v>
      </c>
      <c r="AE75" s="356" t="str">
        <f>IF(R75&gt;0,IF('別表（R6低所得世帯支援・不足額給付）'!$D$11="","",'別表（R6低所得世帯支援・不足額給付）'!$D$11),"")</f>
        <v>R7.2</v>
      </c>
      <c r="AF75" s="356"/>
      <c r="AG75" s="492" t="str">
        <f>IF(R75&gt;0,IF('別表（R6低所得世帯支援・不足額給付）'!$H$11="","",'別表（R6低所得世帯支援・不足額給付）'!$H$11),"")</f>
        <v>R7.12</v>
      </c>
      <c r="AH75" s="36" t="str">
        <f>IF(R75&gt;0,IF('別表（R6低所得世帯支援・不足額給付）'!$C$129="","",'別表（R6低所得世帯支援・不足額給付）'!$C$129),"")</f>
        <v>対象世帯に対して令和7年2月までに支給を開始する</v>
      </c>
      <c r="AI75" s="36" t="str">
        <f>IF(R75&gt;0,IF('別表（R6低所得世帯支援・不足額給付）'!$C$136="","",'別表（R6低所得世帯支援・不足額給付）'!$C$136),"")</f>
        <v>⑦ 事業チラシにて明記済みあるいは予定</v>
      </c>
      <c r="AJ75" s="29" t="str">
        <f>IF(R75&gt;0,"対象分野に関連しない","")</f>
        <v>対象分野に関連しない</v>
      </c>
      <c r="AK75" s="29"/>
      <c r="AL75" s="29"/>
      <c r="AM75" s="29"/>
      <c r="AN75" s="29"/>
      <c r="AO75" s="29"/>
      <c r="AP75" s="598" t="str">
        <f>IF(R75&gt;0,IF('別表（R6低所得世帯支援・不足額給付）'!$C$143="","",'別表（R6低所得世帯支援・不足額給付）'!$C$143),"")</f>
        <v>ホームページ、広報誌</v>
      </c>
      <c r="AQ75" s="69"/>
      <c r="AR75" s="600" t="str">
        <f>IF(R75&gt;0,IF('別表（R6低所得世帯支援・不足額給付）'!$D$12="","",'別表（R6低所得世帯支援・不足額給付）'!$D$12),"")</f>
        <v>R6補正（地）</v>
      </c>
      <c r="AS75" s="609"/>
      <c r="AT75" s="610"/>
      <c r="AU75" s="614" t="str">
        <f>IF(F75="","",IF(OR(D75="R6_補正",D75="R6_補正・R7_予備"),"","error"))</f>
        <v/>
      </c>
      <c r="AV75" s="614" t="str">
        <f>IF(F75="","",IF(OR(E75="推奨事業・低所得",E75="低所得"),"","error"))</f>
        <v/>
      </c>
      <c r="AW75" s="614" t="str">
        <f t="shared" ref="AW75:AW138" si="1">IF(F75="","",IF(G75="○","","error"))</f>
        <v/>
      </c>
      <c r="AX75" s="614" t="str">
        <f t="shared" ref="AX75:AX138" si="2">IF(F75="","",IF(H75="○","","error"))</f>
        <v/>
      </c>
      <c r="AY75" s="614" t="str">
        <f t="shared" ref="AY75:AY138" si="3">IF(F75="","",IF(I75="","error",""))</f>
        <v/>
      </c>
      <c r="AZ75" s="614" t="str">
        <f>IF(F75="","",IF(OR(AND(D75="R6_補正",J75="Ⅱ．物価高の克服"),AND(D75="R6_補正・R7_予備",J75="Ⅱ．物価高の克服／米国関税措置")),"","error"))</f>
        <v/>
      </c>
      <c r="BA75" s="613" t="str">
        <f t="shared" ref="BA75:BA138" si="4">IF(F75="","",IF(K75="○","","error"))</f>
        <v/>
      </c>
      <c r="BB75" s="613" t="str">
        <f>IF(F75="","",IF(L75="－","","error"))</f>
        <v/>
      </c>
      <c r="BC75" s="613"/>
      <c r="BD75" s="613"/>
      <c r="BE75" s="613"/>
      <c r="BF75" s="613"/>
      <c r="BG75" s="613"/>
      <c r="BH75" s="614"/>
      <c r="BI75" s="613"/>
      <c r="BJ75" s="611"/>
      <c r="BK75" s="612"/>
      <c r="BL75" s="613" t="str">
        <f t="shared" ref="BL75:BL138" si="5">IF(F75="","",IF(R75&gt;0,"","error"))</f>
        <v/>
      </c>
      <c r="BM75" s="613" t="str">
        <f>IF(F75="","",IF(Q75=INT(Q75),"","error"))</f>
        <v/>
      </c>
      <c r="BN75" s="613" t="str">
        <f t="shared" ref="BN75:BN138" si="6">IF(F75="","",IF(Q75&gt;0,"","error"))</f>
        <v/>
      </c>
      <c r="BO75" s="613"/>
      <c r="BP75" s="613"/>
      <c r="BQ75" s="613"/>
      <c r="BR75" s="612"/>
      <c r="BS75" s="612"/>
      <c r="BT75" s="613" t="str">
        <f t="shared" ref="BT75:BT138" si="7">IF(F75="","",IF(AA75="","error",""))</f>
        <v/>
      </c>
      <c r="BU75" s="613" t="str">
        <f t="shared" ref="BU75:BU138" si="8">IF(F75="","",IF(OR(AB75="",AC75="",AD75=""),"error",""))</f>
        <v/>
      </c>
      <c r="BV75" s="613" t="str">
        <f>IF(F75="","",IF(OR(分岐管理シート!AE73&lt;22,分岐管理シート!AE73&gt;31),"error",""))</f>
        <v/>
      </c>
      <c r="BW75" s="613"/>
      <c r="BX75" s="613" t="str">
        <f>IF(F75="","",IF(OR(分岐管理シート!AG73&lt;27,分岐管理シート!AG73&gt;39),"error",""))</f>
        <v/>
      </c>
      <c r="BY75" s="613"/>
      <c r="BZ75" s="613" t="str">
        <f>IF(F75="","",IF(VLOOKUP(AE75,―!$AH$15:$AI$40,2,FALSE)&lt;=VLOOKUP(AG75,―!$AH$15:$AI$39,2,FALSE),"","error"))</f>
        <v/>
      </c>
      <c r="CA75" s="612"/>
      <c r="CB75" s="612"/>
      <c r="CC75" s="612"/>
      <c r="CD75" s="613" t="str">
        <f>IF(F75="","",IF(分岐管理シート!AJ73=1,"","error"))</f>
        <v/>
      </c>
      <c r="CE75" s="613" t="str">
        <f>IF(F75="","",IF(OR(AH75="",AI75="",AP75=""),"error",""))</f>
        <v/>
      </c>
      <c r="CF75" s="613" t="str">
        <f>IF(F75="","",IF(OR(分岐管理シート!AQ73&lt;4,分岐管理シート!AQ73&gt;9),"error",""))</f>
        <v/>
      </c>
      <c r="CG75" s="613" t="str">
        <f t="shared" ref="CG75:CG78" si="9">IF(F75="","",IF(AND(D75="R7_予備",OR(AR75="R6当初（地）",AR75="R6補正（地）",AR75="R6予備費（地）")),"error",""))</f>
        <v/>
      </c>
      <c r="CH75" s="613" t="str">
        <f>分岐管理シート!BD73</f>
        <v/>
      </c>
      <c r="CI75" s="661" t="str">
        <f>IF(AND(F75="",OR(AO75&lt;&gt;"",AQ75&lt;&gt;"")),"error","")</f>
        <v/>
      </c>
    </row>
    <row r="76" spans="1:87" ht="114" customHeight="1" x14ac:dyDescent="0.15">
      <c r="A76" s="969"/>
      <c r="B76" s="233" t="s">
        <v>188</v>
      </c>
      <c r="C76" s="49">
        <v>2</v>
      </c>
      <c r="D76" s="698"/>
      <c r="E76" s="699"/>
      <c r="F76" s="700"/>
      <c r="G76" s="701"/>
      <c r="H76" s="701"/>
      <c r="I76" s="702"/>
      <c r="J76" s="702"/>
      <c r="K76" s="703"/>
      <c r="L76" s="703"/>
      <c r="M76" s="704"/>
      <c r="N76" s="704"/>
      <c r="O76" s="704"/>
      <c r="P76" s="705"/>
      <c r="Q76" s="676">
        <f t="shared" ref="Q76:Q78" si="10">R76+Y76</f>
        <v>0</v>
      </c>
      <c r="R76" s="680">
        <f t="shared" ref="R76:R78" si="11">S76+T76+U76+V76+W76</f>
        <v>0</v>
      </c>
      <c r="S76" s="678"/>
      <c r="T76" s="357"/>
      <c r="U76" s="357"/>
      <c r="V76" s="706"/>
      <c r="W76" s="357"/>
      <c r="X76" s="537"/>
      <c r="Y76" s="706"/>
      <c r="Z76" s="357"/>
      <c r="AA76" s="707" t="str">
        <f>IF(R76&gt;0,自動作成!C22,"")</f>
        <v/>
      </c>
      <c r="AB76" s="703"/>
      <c r="AC76" s="703"/>
      <c r="AD76" s="703"/>
      <c r="AE76" s="708"/>
      <c r="AF76" s="709"/>
      <c r="AG76" s="708"/>
      <c r="AH76" s="710"/>
      <c r="AI76" s="710"/>
      <c r="AJ76" s="711"/>
      <c r="AK76" s="712"/>
      <c r="AL76" s="712"/>
      <c r="AM76" s="712"/>
      <c r="AN76" s="712"/>
      <c r="AO76" s="713"/>
      <c r="AP76" s="714"/>
      <c r="AQ76" s="705"/>
      <c r="AR76" s="715"/>
      <c r="AS76" s="615"/>
      <c r="AT76" s="605"/>
      <c r="AU76" s="608" t="str">
        <f>IF(F76="","",IF(D76="R6_補正","","error"))</f>
        <v/>
      </c>
      <c r="AV76" s="608" t="str">
        <f>IF(F76="","",IF(E76="給付支援","","error"))</f>
        <v/>
      </c>
      <c r="AW76" s="608" t="str">
        <f t="shared" si="1"/>
        <v/>
      </c>
      <c r="AX76" s="608" t="str">
        <f t="shared" si="2"/>
        <v/>
      </c>
      <c r="AY76" s="608" t="str">
        <f t="shared" si="3"/>
        <v/>
      </c>
      <c r="AZ76" s="608" t="str">
        <f>IF(F76="","",IF(J76="Ⅱ．物価高の克服","","error"))</f>
        <v/>
      </c>
      <c r="BA76" s="607" t="str">
        <f t="shared" si="4"/>
        <v/>
      </c>
      <c r="BB76" s="607" t="str">
        <f>IF(F76="","",IF(L76="－","","error"))</f>
        <v/>
      </c>
      <c r="BC76" s="607"/>
      <c r="BD76" s="607"/>
      <c r="BE76" s="607"/>
      <c r="BF76" s="607"/>
      <c r="BG76" s="607"/>
      <c r="BH76" s="607"/>
      <c r="BI76" s="607"/>
      <c r="BJ76" s="606"/>
      <c r="BK76" s="606"/>
      <c r="BL76" s="607" t="str">
        <f t="shared" si="5"/>
        <v/>
      </c>
      <c r="BM76" s="607" t="str">
        <f>IF(F76="","",IF(Q76=INT(Q76),"","error"))</f>
        <v/>
      </c>
      <c r="BN76" s="607" t="str">
        <f t="shared" si="6"/>
        <v/>
      </c>
      <c r="BO76" s="607"/>
      <c r="BP76" s="607" t="str">
        <f>IF(F76="","",IF(V76&gt;0,"","error"))</f>
        <v/>
      </c>
      <c r="BQ76" s="607" t="str">
        <f>IF(F76="","",IF(OR(S76&gt;0,T76&gt;0,U76&gt;0),"error",""))</f>
        <v/>
      </c>
      <c r="BR76" s="606"/>
      <c r="BS76" s="606"/>
      <c r="BT76" s="607" t="str">
        <f t="shared" si="7"/>
        <v/>
      </c>
      <c r="BU76" s="607" t="str">
        <f t="shared" si="8"/>
        <v/>
      </c>
      <c r="BV76" s="607" t="str">
        <f>IF(F76="","",IF(OR(分岐管理シート!AE74&lt;27,分岐管理シート!AE74&gt;38),"error",""))</f>
        <v/>
      </c>
      <c r="BW76" s="607"/>
      <c r="BX76" s="607" t="str">
        <f>IF(F76="","",IF(OR(分岐管理シート!AG74&lt;27,分岐管理シート!AG74&gt;39),"error",""))</f>
        <v/>
      </c>
      <c r="BY76" s="607"/>
      <c r="BZ76" s="607" t="str">
        <f>IF(F76="","",IF(VLOOKUP(AE76,―!$AH$15:$AI$40,2,FALSE)&lt;=VLOOKUP(AG76,―!$AH$15:$AI$39,2,FALSE),"","error"))</f>
        <v/>
      </c>
      <c r="CA76" s="606"/>
      <c r="CB76" s="606"/>
      <c r="CC76" s="606"/>
      <c r="CD76" s="607" t="str">
        <f>IF(F76="","",IF(分岐管理シート!AJ74=1,"","error"))</f>
        <v/>
      </c>
      <c r="CE76" s="607" t="str">
        <f t="shared" ref="CE76:CE139" si="12">IF(F76="","",IF(OR(AH76="",AI76="",AP76=""),"error",""))</f>
        <v/>
      </c>
      <c r="CF76" s="607" t="str">
        <f>IF(F76="","",IF(OR(分岐管理シート!AQ74&lt;4,分岐管理シート!AQ74&gt;9),"error",""))</f>
        <v/>
      </c>
      <c r="CG76" s="607" t="str">
        <f t="shared" si="9"/>
        <v/>
      </c>
      <c r="CH76" s="607" t="str">
        <f>分岐管理シート!BD74</f>
        <v/>
      </c>
      <c r="CI76" s="662" t="str">
        <f t="shared" ref="CI76:CI80" si="13">IF(AND(F76="",OR(D76&lt;&gt;"",E76&lt;&gt;"",G76&lt;&gt;"",H76&lt;&gt;"",I76&lt;&gt;"",J76&lt;&gt;"",K76&lt;&gt;"",L76&lt;&gt;"",P76&lt;&gt;"",S76&lt;&gt;"",W76&lt;&gt;"",Y76&lt;&gt;"",AA76&lt;&gt;"",AB76&lt;&gt;"",AC76&lt;&gt;"",AD76&lt;&gt;"",AE76&lt;&gt;"",AG76&lt;&gt;"",AH76&lt;&gt;"",AI76&lt;&gt;"",AJ76&lt;&gt;"",AO76&lt;&gt;"",AQ76&lt;&gt;"",AR76&lt;&gt;"")),"error","")</f>
        <v/>
      </c>
    </row>
    <row r="77" spans="1:87" ht="131.1" customHeight="1" x14ac:dyDescent="0.15">
      <c r="A77" s="969"/>
      <c r="B77" s="276" t="s">
        <v>189</v>
      </c>
      <c r="C77" s="49">
        <v>3</v>
      </c>
      <c r="D77" s="399"/>
      <c r="E77" s="400"/>
      <c r="F77" s="358"/>
      <c r="G77" s="359"/>
      <c r="H77" s="359"/>
      <c r="I77" s="271"/>
      <c r="J77" s="271"/>
      <c r="K77" s="272"/>
      <c r="L77" s="272"/>
      <c r="M77" s="488"/>
      <c r="N77" s="488"/>
      <c r="O77" s="488"/>
      <c r="P77" s="275"/>
      <c r="Q77" s="677">
        <f t="shared" si="10"/>
        <v>0</v>
      </c>
      <c r="R77" s="684">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696"/>
      <c r="AQ77" s="275"/>
      <c r="AR77" s="601"/>
      <c r="AS77" s="615"/>
      <c r="AT77" s="605"/>
      <c r="AU77" s="608" t="str">
        <f>IF(F77="","",IF(OR(D77="R6_補正",D77="R7_予備",D77="R6_補正・R7_予備"),"","error"))</f>
        <v/>
      </c>
      <c r="AV77" s="608" t="str">
        <f>IF(F77="","",IF(OR(E77="推奨事業・低所得",E77="低所得",E77="推奨事業"),"","error"))</f>
        <v/>
      </c>
      <c r="AW77" s="608" t="str">
        <f t="shared" si="1"/>
        <v/>
      </c>
      <c r="AX77" s="608" t="str">
        <f t="shared" si="2"/>
        <v/>
      </c>
      <c r="AY77" s="608" t="str">
        <f t="shared" si="3"/>
        <v/>
      </c>
      <c r="AZ77" s="608" t="str">
        <f>IF(F77="","",IF(OR(AND(分岐管理シート!D75=4,J77="Ⅱ．物価高の克服"),AND(分岐管理シート!D75=8,J77="米国関税措置"),AND(分岐管理シート!D75=9,J77="Ⅱ．物価高の克服／米国関税措置")),"","error"))</f>
        <v/>
      </c>
      <c r="BA77" s="607" t="str">
        <f t="shared" si="4"/>
        <v/>
      </c>
      <c r="BB77" s="607" t="str">
        <f>IF(F77="","",IF(L77="－","","error"))</f>
        <v/>
      </c>
      <c r="BC77" s="607"/>
      <c r="BD77" s="607"/>
      <c r="BE77" s="607"/>
      <c r="BF77" s="607"/>
      <c r="BG77" s="607"/>
      <c r="BH77" s="607"/>
      <c r="BI77" s="607"/>
      <c r="BJ77" s="606"/>
      <c r="BK77" s="606"/>
      <c r="BL77" s="607" t="str">
        <f t="shared" si="5"/>
        <v/>
      </c>
      <c r="BM77" s="607" t="str">
        <f>IF(F77="","",IF(Q77=INT(Q77),"","error"))</f>
        <v/>
      </c>
      <c r="BN77" s="607" t="str">
        <f t="shared" si="6"/>
        <v/>
      </c>
      <c r="BO77" s="607"/>
      <c r="BP77" s="607"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7" t="str">
        <f>IF(F77="","",IF(OR(U77&gt;0,V77&gt;0),"error",""))</f>
        <v/>
      </c>
      <c r="BR77" s="606"/>
      <c r="BS77" s="606"/>
      <c r="BT77" s="607" t="str">
        <f t="shared" si="7"/>
        <v/>
      </c>
      <c r="BU77" s="607" t="str">
        <f t="shared" si="8"/>
        <v/>
      </c>
      <c r="BV77" s="607" t="str">
        <f>IF(F77="","",IF(OR(分岐管理シート!AE75&lt;27,分岐管理シート!AE75&gt;38),"error",""))</f>
        <v/>
      </c>
      <c r="BW77" s="607"/>
      <c r="BX77" s="607" t="str">
        <f>IF(F77="","",IF(OR(分岐管理シート!AG75&lt;27,分岐管理シート!AG75&gt;39),"error",""))</f>
        <v/>
      </c>
      <c r="BY77" s="607"/>
      <c r="BZ77" s="607" t="str">
        <f>IF(F77="","",IF(VLOOKUP(AE77,―!$AH$15:$AI$40,2,FALSE)&lt;=VLOOKUP(AG77,―!$AH$15:$AI$39,2,FALSE),"","error"))</f>
        <v/>
      </c>
      <c r="CA77" s="606"/>
      <c r="CB77" s="606"/>
      <c r="CC77" s="606"/>
      <c r="CD77" s="607" t="str">
        <f>IF(F77="","",IF(分岐管理シート!AJ75=1,"","error"))</f>
        <v/>
      </c>
      <c r="CE77" s="607" t="str">
        <f t="shared" si="12"/>
        <v/>
      </c>
      <c r="CF77" s="607" t="str">
        <f>IF(F77="","",IF(OR(分岐管理シート!AQ75&lt;4,分岐管理シート!AQ75&gt;9),"error",""))</f>
        <v/>
      </c>
      <c r="CG77" s="607" t="str">
        <f>IF(F77="","",IF(AND(D77="R7_予備",OR(AR77="R6当初（地）",AR77="R6補正（地）",AR77="R6予備費（地）")),"error",""))</f>
        <v/>
      </c>
      <c r="CH77" s="607" t="str">
        <f>分岐管理シート!BD75</f>
        <v/>
      </c>
      <c r="CI77" s="662" t="str">
        <f>IF(AND(F77="",OR(D77&lt;&gt;"",E77&lt;&gt;"",G77&lt;&gt;"",H77&lt;&gt;"",I77&lt;&gt;"",J77&lt;&gt;"",K77&lt;&gt;"",L77&lt;&gt;"",P77&lt;&gt;"",S77&lt;&gt;"",W77&lt;&gt;"",Y77&lt;&gt;"",AA77&lt;&gt;"",AB77&lt;&gt;"",AC77&lt;&gt;"",AD77&lt;&gt;"",AE77&lt;&gt;"",AG77&lt;&gt;"",AH77&lt;&gt;"",AI77&lt;&gt;"",AJ77&lt;&gt;"",AO77&lt;&gt;"",AQ77&lt;&gt;"",AR77&lt;&gt;"")),"error","")</f>
        <v/>
      </c>
    </row>
    <row r="78" spans="1:87" ht="75.75" thickBot="1" x14ac:dyDescent="0.2">
      <c r="A78" s="970"/>
      <c r="B78" s="477" t="s">
        <v>190</v>
      </c>
      <c r="C78" s="478">
        <v>4</v>
      </c>
      <c r="D78" s="479"/>
      <c r="E78" s="480"/>
      <c r="F78" s="480"/>
      <c r="G78" s="402"/>
      <c r="H78" s="402"/>
      <c r="I78" s="405"/>
      <c r="J78" s="405"/>
      <c r="K78" s="402"/>
      <c r="L78" s="402"/>
      <c r="M78" s="489"/>
      <c r="N78" s="489"/>
      <c r="O78" s="489"/>
      <c r="P78" s="406"/>
      <c r="Q78" s="682">
        <f t="shared" si="10"/>
        <v>0</v>
      </c>
      <c r="R78" s="681">
        <f t="shared" si="11"/>
        <v>0</v>
      </c>
      <c r="S78" s="683"/>
      <c r="T78" s="482"/>
      <c r="U78" s="481"/>
      <c r="V78" s="482"/>
      <c r="W78" s="483"/>
      <c r="X78" s="539"/>
      <c r="Y78" s="481"/>
      <c r="Z78" s="484"/>
      <c r="AA78" s="401"/>
      <c r="AB78" s="402"/>
      <c r="AC78" s="402"/>
      <c r="AD78" s="402"/>
      <c r="AE78" s="403"/>
      <c r="AF78" s="527"/>
      <c r="AG78" s="403"/>
      <c r="AH78" s="404"/>
      <c r="AI78" s="404"/>
      <c r="AJ78" s="510"/>
      <c r="AK78" s="570"/>
      <c r="AL78" s="570"/>
      <c r="AM78" s="570"/>
      <c r="AN78" s="570"/>
      <c r="AO78" s="512"/>
      <c r="AP78" s="697"/>
      <c r="AQ78" s="407"/>
      <c r="AR78" s="602"/>
      <c r="AS78" s="619"/>
      <c r="AT78" s="620"/>
      <c r="AU78" s="649" t="str">
        <f>IF(F78="","",IF(OR(D78="R6_補正",D78="R7_予備",D78="R6_補正・R7_予備"),"","error"))</f>
        <v/>
      </c>
      <c r="AV78" s="649" t="str">
        <f>IF(F78="","",IF(OR(E78="推奨事業・低所得",E78="低所得",E78="推奨事業"),"","error"))</f>
        <v/>
      </c>
      <c r="AW78" s="649" t="str">
        <f t="shared" si="1"/>
        <v/>
      </c>
      <c r="AX78" s="649" t="str">
        <f t="shared" si="2"/>
        <v/>
      </c>
      <c r="AY78" s="649" t="str">
        <f t="shared" si="3"/>
        <v/>
      </c>
      <c r="AZ78" s="649" t="str">
        <f>IF(F78="","",IF(OR(AND(分岐管理シート!D76=4,J78="Ⅱ．物価高の克服"),AND(分岐管理シート!D76=8,J78="米国関税措置"),AND(分岐管理シート!D76=9,J78="Ⅱ．物価高の克服／米国関税措置")),"","error"))</f>
        <v/>
      </c>
      <c r="BA78" s="617" t="str">
        <f t="shared" si="4"/>
        <v/>
      </c>
      <c r="BB78" s="617" t="str">
        <f>IF(F78="","",IF(L78="－","","error"))</f>
        <v/>
      </c>
      <c r="BC78" s="617"/>
      <c r="BD78" s="617"/>
      <c r="BE78" s="617"/>
      <c r="BF78" s="617"/>
      <c r="BG78" s="617"/>
      <c r="BH78" s="617"/>
      <c r="BI78" s="617"/>
      <c r="BJ78" s="616"/>
      <c r="BK78" s="616"/>
      <c r="BL78" s="617" t="str">
        <f t="shared" si="5"/>
        <v/>
      </c>
      <c r="BM78" s="617" t="str">
        <f t="shared" ref="BM78:BM141" si="14">IF(F78="","",IF(R78=INT(R78),"","error"))</f>
        <v/>
      </c>
      <c r="BN78" s="617" t="str">
        <f t="shared" si="6"/>
        <v/>
      </c>
      <c r="BO78" s="617"/>
      <c r="BP78" s="617"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7" t="str">
        <f>IF(F78="","",IF(OR(T78&gt;0,V78&gt;0),"error",""))</f>
        <v/>
      </c>
      <c r="BR78" s="616"/>
      <c r="BS78" s="616"/>
      <c r="BT78" s="617" t="str">
        <f t="shared" si="7"/>
        <v/>
      </c>
      <c r="BU78" s="617" t="str">
        <f t="shared" si="8"/>
        <v/>
      </c>
      <c r="BV78" s="617" t="str">
        <f>IF(F78="","",IF(OR(分岐管理シート!AE76&lt;27,分岐管理シート!AE76&gt;38),"error",""))</f>
        <v/>
      </c>
      <c r="BW78" s="617"/>
      <c r="BX78" s="617" t="str">
        <f>IF(F78="","",IF(OR(分岐管理シート!AG76&lt;27,分岐管理シート!AG76&gt;39),"error",""))</f>
        <v/>
      </c>
      <c r="BY78" s="617"/>
      <c r="BZ78" s="617" t="str">
        <f>IF(F78="","",IF(VLOOKUP(AE78,―!$AH$15:$AI$40,2,FALSE)&lt;=VLOOKUP(AG78,―!$AH$15:$AI$39,2,FALSE),"","error"))</f>
        <v/>
      </c>
      <c r="CA78" s="616"/>
      <c r="CB78" s="616"/>
      <c r="CC78" s="616"/>
      <c r="CD78" s="617" t="str">
        <f>IF(F78="","",IF(分岐管理シート!AJ76=1,"","error"))</f>
        <v/>
      </c>
      <c r="CE78" s="617" t="str">
        <f t="shared" si="12"/>
        <v/>
      </c>
      <c r="CF78" s="617" t="str">
        <f>IF(F78="","",IF(OR(分岐管理シート!AQ76&lt;4,分岐管理シート!AQ76&gt;9),"error",""))</f>
        <v/>
      </c>
      <c r="CG78" s="617" t="str">
        <f t="shared" si="9"/>
        <v/>
      </c>
      <c r="CH78" s="617" t="str">
        <f>分岐管理シート!BD76</f>
        <v/>
      </c>
      <c r="CI78" s="663" t="str">
        <f t="shared" si="13"/>
        <v/>
      </c>
    </row>
    <row r="79" spans="1:87" ht="69" customHeight="1" thickBot="1" x14ac:dyDescent="0.2">
      <c r="A79" s="191"/>
      <c r="B79" s="693" t="s">
        <v>191</v>
      </c>
      <c r="C79" s="547">
        <v>5</v>
      </c>
      <c r="D79" s="585" t="s">
        <v>425</v>
      </c>
      <c r="E79" s="586" t="s">
        <v>224</v>
      </c>
      <c r="F79" s="587" t="s">
        <v>226</v>
      </c>
      <c r="G79" s="587" t="s">
        <v>226</v>
      </c>
      <c r="H79" s="587" t="s">
        <v>226</v>
      </c>
      <c r="I79" s="588" t="s">
        <v>8045</v>
      </c>
      <c r="J79" s="588" t="s">
        <v>8046</v>
      </c>
      <c r="K79" s="587" t="s">
        <v>226</v>
      </c>
      <c r="L79" s="587" t="s">
        <v>336</v>
      </c>
      <c r="M79" s="587" t="s">
        <v>351</v>
      </c>
      <c r="N79" s="587"/>
      <c r="O79" s="587"/>
      <c r="P79" s="589"/>
      <c r="Q79" s="590">
        <f t="shared" ref="Q79:Q144" si="15">R79+Y79</f>
        <v>26395</v>
      </c>
      <c r="R79" s="590">
        <f t="shared" ref="R79:R144" si="16">S79+T79+U79+V79+W79+X79</f>
        <v>23216</v>
      </c>
      <c r="S79" s="591"/>
      <c r="T79" s="590"/>
      <c r="U79" s="590"/>
      <c r="V79" s="590"/>
      <c r="W79" s="592"/>
      <c r="X79" s="591">
        <v>23216</v>
      </c>
      <c r="Y79" s="591">
        <v>3179</v>
      </c>
      <c r="Z79" s="593">
        <v>1136</v>
      </c>
      <c r="AA79" s="588" t="s">
        <v>8047</v>
      </c>
      <c r="AB79" s="587" t="s">
        <v>271</v>
      </c>
      <c r="AC79" s="587" t="s">
        <v>271</v>
      </c>
      <c r="AD79" s="587" t="s">
        <v>271</v>
      </c>
      <c r="AE79" s="594" t="s">
        <v>432</v>
      </c>
      <c r="AF79" s="594" t="s">
        <v>432</v>
      </c>
      <c r="AG79" s="594" t="s">
        <v>436</v>
      </c>
      <c r="AH79" s="595" t="s">
        <v>8048</v>
      </c>
      <c r="AI79" s="595" t="s">
        <v>339</v>
      </c>
      <c r="AJ79" s="588" t="s">
        <v>4261</v>
      </c>
      <c r="AK79" s="596"/>
      <c r="AL79" s="596"/>
      <c r="AM79" s="596"/>
      <c r="AN79" s="596"/>
      <c r="AO79" s="588" t="s">
        <v>8049</v>
      </c>
      <c r="AP79" s="588" t="s">
        <v>8050</v>
      </c>
      <c r="AQ79" s="589"/>
      <c r="AR79" s="618" t="s">
        <v>352</v>
      </c>
      <c r="AS79" s="623"/>
      <c r="AT79" s="624"/>
      <c r="AU79" s="650" t="str">
        <f t="shared" ref="AU79:AU142" si="17">IF(F79="","",IF(OR(D79="R6_補正",D79="R7_予備",D79="R7_補正"),"","error"))</f>
        <v/>
      </c>
      <c r="AV79" s="650" t="str">
        <f t="shared" ref="AV79:AV142" si="18">IF(F79="","",IF(E79="推奨事業","","error"))</f>
        <v/>
      </c>
      <c r="AW79" s="650" t="str">
        <f t="shared" si="1"/>
        <v/>
      </c>
      <c r="AX79" s="650" t="str">
        <f t="shared" si="2"/>
        <v/>
      </c>
      <c r="AY79" s="650" t="str">
        <f t="shared" si="3"/>
        <v/>
      </c>
      <c r="AZ79" s="650" t="str">
        <f>IF(F79="","",IF(OR(AND(分岐管理シート!D77=4,J79="Ⅱ．物価高の克服"),AND(分岐管理シート!D77=8,J79="米国関税措置"),AND(分岐管理シート!D77=10,J79="Ⅰ．生活の安全保障・物価高への対応")),"","error"))</f>
        <v/>
      </c>
      <c r="BA79" s="626" t="str">
        <f t="shared" si="4"/>
        <v/>
      </c>
      <c r="BB79" s="626" t="str">
        <f t="shared" ref="BB79:BB142" si="19">IF(F79="","",IF(L79="","error",""))</f>
        <v/>
      </c>
      <c r="BC79" s="650" t="str">
        <f>IF(AND(L79&lt;&gt;"①食料品の物価高騰に対する特別加算", M79&lt;&gt;"", N79&lt;&gt;""), "error", "")</f>
        <v/>
      </c>
      <c r="BD79" s="651" t="str">
        <f>IF(AND(M79="", N79&lt;&gt;""), "error", "")</f>
        <v/>
      </c>
      <c r="BE79" s="626" t="str">
        <f>IF(AND(N79="", O79&lt;&gt;""), "error", "")</f>
        <v/>
      </c>
      <c r="BF79" s="650" t="str" cm="1">
        <f t="array" ref="BF79">IF(SUMPRODUCT(COUNTIF(M79:O79, M79:O79))&gt;COUNTA(M79:O79),"error","")</f>
        <v/>
      </c>
      <c r="BG79" s="626" t="str">
        <f>IF(AND(COUNTIF(L79,"*推奨*")&gt;0,P79=""),"error","")</f>
        <v/>
      </c>
      <c r="BH79" s="626" t="str">
        <f>IF(AND(COUNTIF(L79,"*推奨*")&lt;1,P79&lt;&gt;""),"error","")</f>
        <v/>
      </c>
      <c r="BI79" s="626" t="str">
        <f>IF(F79="","",IF(OR(AND(D79="R6_補正",S79&gt;0,W79=0,X79=0),AND(D79="R7_予備",S79=0,W79&gt;0,X79=0),AND(D79="R7_補正",S79=0,W79=0,X79&gt;0)),"","error"))</f>
        <v/>
      </c>
      <c r="BJ79" s="625"/>
      <c r="BK79" s="625"/>
      <c r="BL79" s="626" t="str">
        <f>IF(F79="","",IF(R79&gt;0,"","error"))</f>
        <v/>
      </c>
      <c r="BM79" s="626" t="str">
        <f>IF(F79="","",IF(R79=INT(R79),"","error"))</f>
        <v/>
      </c>
      <c r="BN79" s="626" t="str">
        <f>IF(F79="","",IF(Q79&gt;0,"","error"))</f>
        <v/>
      </c>
      <c r="BO79" s="626" t="str">
        <f>IF(AND(D79="R7_補正",Z79&gt;Q79), "error","")</f>
        <v/>
      </c>
      <c r="BP79" s="626"/>
      <c r="BQ79" s="626"/>
      <c r="BR79" s="625"/>
      <c r="BS79" s="625"/>
      <c r="BT79" s="626" t="str">
        <f t="shared" si="7"/>
        <v/>
      </c>
      <c r="BU79" s="626" t="str">
        <f t="shared" si="8"/>
        <v/>
      </c>
      <c r="BV79" s="626" t="str">
        <f>IF(F79="","",IF(OR(分岐管理シート!AE77&lt;27,分岐管理シート!AE77&gt;38),"error",""))</f>
        <v/>
      </c>
      <c r="BW79" s="626" t="str">
        <f>IF(AND(D79="R7_補正", OR(分岐管理シート!AF77&lt;27,分岐管理シート!AF77&gt;38)),"error","")</f>
        <v/>
      </c>
      <c r="BX79" s="626" t="str">
        <f>IF(F79="","",IF(OR(分岐管理シート!AG77&lt;27,分岐管理シート!AG77&gt;39),"error",""))</f>
        <v/>
      </c>
      <c r="BY79" s="626" t="str">
        <f>IF(F79="","",IF(AND(AD79="－",OR(分岐管理シート!AG77&lt;27,分岐管理シート!AG77&gt;38)),"error",IF(AND(AD79="○",分岐管理シート!AG77&lt;27),"error","")))</f>
        <v/>
      </c>
      <c r="BZ79" s="643" t="str">
        <f>IF(OR(D79="", D79="R6_補正", D79="R7_予備"),
   "",IF(F79="","",IF(AND(VLOOKUP(AE79,―!$AH$15:$AI$40,2,FALSE) &lt;= VLOOKUP(AF79,―!$AH$15:$AI$40,2,FALSE),VLOOKUP(AF79,―!$AH$15:$AI$40,2,FALSE) &lt;= VLOOKUP(AG79,―!$AH$15:$AI$40,2,FALSE)),"","error")))</f>
        <v/>
      </c>
      <c r="CA79" s="625"/>
      <c r="CB79" s="625"/>
      <c r="CC79" s="625"/>
      <c r="CD79" s="626" t="str">
        <f>IF(F79="","",IF(OR(分岐管理シート!AJ77&lt;1,分岐管理シート!AJ77&gt;88),"error",""))</f>
        <v/>
      </c>
      <c r="CE79" s="626" t="str">
        <f t="shared" si="12"/>
        <v/>
      </c>
      <c r="CF79" s="626" t="str">
        <f>IF(F79="","",IF(OR(AND(分岐管理シート!D77=4, OR(分岐管理シート!AQ77&lt;4, 分岐管理シート!AQ77&gt;9)),AND(OR(分岐管理シート!D77=8, 分岐管理シート!D77=10), OR(分岐管理シート!AQ77&lt;7, 分岐管理シート!AQ77&gt;9))),"error",""))</f>
        <v/>
      </c>
      <c r="CG79" s="626" t="str">
        <f>IF(F79="","",IF(AND(OR(D79="R7_予備",D79="R7_補正"),OR(AR79="R6当初（地）",AR79="R6補正（地）",AR79="R6予備費（地）")),"error",""))</f>
        <v/>
      </c>
      <c r="CH79" s="626" t="str">
        <f>分岐管理シート!BD77</f>
        <v/>
      </c>
      <c r="CI79" s="664" t="str">
        <f>IF(AND(F79="",OR(D79&lt;&gt;"",E79&lt;&gt;"",G79&lt;&gt;"",H79&lt;&gt;"",I79&lt;&gt;"",J79&lt;&gt;"",K79&lt;&gt;"",L79&lt;&gt;"",P79&lt;&gt;"",S79&lt;&gt;"",W79&lt;&gt;"",Y79&lt;&gt;"",AA79&lt;&gt;"",AB79&lt;&gt;"",AC79&lt;&gt;"",AD79&lt;&gt;"",AE79&lt;&gt;"",AG79&lt;&gt;"",AH79&lt;&gt;"",AI79&lt;&gt;"",AJ79&lt;&gt;"",AO79&lt;&gt;"",AQ79&lt;&gt;"",AR79&lt;&gt;"")),"error","")</f>
        <v/>
      </c>
    </row>
    <row r="80" spans="1:87" ht="189.75" x14ac:dyDescent="0.15">
      <c r="A80" s="191"/>
      <c r="B80" s="476" t="s">
        <v>8020</v>
      </c>
      <c r="C80" s="548">
        <v>6</v>
      </c>
      <c r="D80" s="571" t="s">
        <v>8027</v>
      </c>
      <c r="E80" s="543" t="s">
        <v>8028</v>
      </c>
      <c r="F80" s="572" t="s">
        <v>226</v>
      </c>
      <c r="G80" s="572" t="s">
        <v>226</v>
      </c>
      <c r="H80" s="572" t="s">
        <v>226</v>
      </c>
      <c r="I80" s="573" t="s">
        <v>8029</v>
      </c>
      <c r="J80" s="573" t="s">
        <v>8030</v>
      </c>
      <c r="K80" s="574" t="s">
        <v>226</v>
      </c>
      <c r="L80" s="573" t="s">
        <v>8031</v>
      </c>
      <c r="M80" s="572"/>
      <c r="N80" s="572"/>
      <c r="O80" s="572"/>
      <c r="P80" s="575"/>
      <c r="Q80" s="576">
        <f t="shared" si="15"/>
        <v>7464</v>
      </c>
      <c r="R80" s="577">
        <f t="shared" si="16"/>
        <v>3180</v>
      </c>
      <c r="S80" s="578"/>
      <c r="T80" s="576"/>
      <c r="U80" s="576"/>
      <c r="V80" s="576"/>
      <c r="W80" s="579">
        <v>3180</v>
      </c>
      <c r="X80" s="578"/>
      <c r="Y80" s="578">
        <v>4284</v>
      </c>
      <c r="Z80" s="578"/>
      <c r="AA80" s="580" t="s">
        <v>8032</v>
      </c>
      <c r="AB80" s="572" t="s">
        <v>271</v>
      </c>
      <c r="AC80" s="572" t="s">
        <v>271</v>
      </c>
      <c r="AD80" s="572" t="s">
        <v>271</v>
      </c>
      <c r="AE80" s="581" t="s">
        <v>406</v>
      </c>
      <c r="AF80" s="581"/>
      <c r="AG80" s="581" t="s">
        <v>436</v>
      </c>
      <c r="AH80" s="582" t="s">
        <v>8033</v>
      </c>
      <c r="AI80" s="582" t="s">
        <v>339</v>
      </c>
      <c r="AJ80" s="580" t="s">
        <v>8034</v>
      </c>
      <c r="AK80" s="583"/>
      <c r="AL80" s="583"/>
      <c r="AM80" s="687"/>
      <c r="AN80" s="583"/>
      <c r="AO80" s="690"/>
      <c r="AP80" s="580" t="s">
        <v>8036</v>
      </c>
      <c r="AQ80" s="584"/>
      <c r="AR80" s="621" t="s">
        <v>8035</v>
      </c>
      <c r="AS80" s="627"/>
      <c r="AT80" s="632"/>
      <c r="AU80" s="652" t="str">
        <f t="shared" si="17"/>
        <v/>
      </c>
      <c r="AV80" s="652" t="str">
        <f t="shared" si="18"/>
        <v/>
      </c>
      <c r="AW80" s="652" t="str">
        <f t="shared" si="1"/>
        <v/>
      </c>
      <c r="AX80" s="652" t="str">
        <f t="shared" si="2"/>
        <v/>
      </c>
      <c r="AY80" s="652" t="str">
        <f t="shared" si="3"/>
        <v/>
      </c>
      <c r="AZ80" s="652" t="str">
        <f>IF(F80="","",IF(OR(AND(分岐管理シート!D78=4,J80="Ⅱ．物価高の克服"),AND(分岐管理シート!D78=8,J80="米国関税措置"),AND(分岐管理シート!D78=10,J80="Ⅰ．生活の安全保障・物価高への対応")),"","error"))</f>
        <v/>
      </c>
      <c r="BA80" s="643" t="str">
        <f t="shared" si="4"/>
        <v/>
      </c>
      <c r="BB80" s="643" t="str">
        <f t="shared" si="19"/>
        <v/>
      </c>
      <c r="BC80" s="653" t="str">
        <f>IF(AND(L80&lt;&gt;"①食料品の物価高騰に対する特別加算", M80&lt;&gt;"", N80&lt;&gt;""), "error", "")</f>
        <v/>
      </c>
      <c r="BD80" s="654" t="str">
        <f t="shared" ref="BD80:BD143" si="20">IF(AND(M80="", N80&lt;&gt;""), "error", "")</f>
        <v/>
      </c>
      <c r="BE80" s="643" t="str">
        <f t="shared" ref="BE80:BE143" si="21">IF(AND(N80="", O80&lt;&gt;""), "error", "")</f>
        <v/>
      </c>
      <c r="BF80" s="652" t="str" cm="1">
        <f t="array" ref="BF80">IF(SUMPRODUCT(COUNTIF(M80:O80, M80:O80))&gt;COUNTA(M80:O80),"error","")</f>
        <v/>
      </c>
      <c r="BG80" s="643" t="str">
        <f>IF(AND(COUNTIF(L80,"*推奨*")&gt;0,P80=""),"error","")</f>
        <v/>
      </c>
      <c r="BH80" s="643" t="str">
        <f>IF(AND(COUNTIF(L80,"*推奨*")&lt;1,P80&lt;&gt;""),"error","")</f>
        <v/>
      </c>
      <c r="BI80" s="643" t="str">
        <f t="shared" ref="BI80:BI142" si="22">IF(F80="","",IF(OR(AND(D80="R6_補正",S80&gt;0,W80=0,X80=0),AND(D80="R7_予備",S80=0,W80&gt;0,X80=0),AND(D80="R7_補正",S80=0,W80=0,X80&gt;0)),"","error"))</f>
        <v/>
      </c>
      <c r="BJ80" s="646"/>
      <c r="BK80" s="637"/>
      <c r="BL80" s="643" t="str">
        <f t="shared" si="5"/>
        <v/>
      </c>
      <c r="BM80" s="643" t="str">
        <f t="shared" si="14"/>
        <v/>
      </c>
      <c r="BN80" s="643" t="str">
        <f t="shared" si="6"/>
        <v/>
      </c>
      <c r="BO80" s="643" t="str">
        <f>IF(AND(D80="R7_補正",Z80&gt;Q80), "error","")</f>
        <v/>
      </c>
      <c r="BP80" s="640"/>
      <c r="BQ80" s="643"/>
      <c r="BR80" s="637"/>
      <c r="BS80" s="637"/>
      <c r="BT80" s="643" t="str">
        <f t="shared" si="7"/>
        <v/>
      </c>
      <c r="BU80" s="643" t="str">
        <f t="shared" si="8"/>
        <v/>
      </c>
      <c r="BV80" s="643" t="str">
        <f>IF(F80="","",IF(OR(分岐管理シート!AE78&lt;27,分岐管理シート!AE78&gt;38),"error",""))</f>
        <v/>
      </c>
      <c r="BW80" s="643" t="str">
        <f>IF(AND(D80="R7_補正", OR(分岐管理シート!AF78&lt;27,分岐管理シート!AF78&gt;38)),"error","")</f>
        <v/>
      </c>
      <c r="BX80" s="643" t="str">
        <f>IF(F80="","",IF(OR(分岐管理シート!AG78&lt;27,分岐管理シート!AG78&gt;39),"error",""))</f>
        <v/>
      </c>
      <c r="BY80" s="643" t="str">
        <f>IF(F80="","",IF(AND(AD80="－",OR(分岐管理シート!AG78&lt;27,分岐管理シート!AG78&gt;38)),"error",IF(AND(AD80="○",分岐管理シート!AG78&lt;27),"error","")))</f>
        <v/>
      </c>
      <c r="BZ80" s="643" t="str">
        <f>IF(OR(D80="", D80="R6_補正", D80="R7_予備"),
   "",IF(F80="","",IF(AND(VLOOKUP(AE80,―!$AH$15:$AI$40,2,FALSE) &lt;= VLOOKUP(AF80,―!$AH$15:$AI$40,2,FALSE),VLOOKUP(AF80,―!$AH$15:$AI$40,2,FALSE) &lt;= VLOOKUP(AG80,―!$AH$15:$AI$40,2,FALSE)),"","error")))</f>
        <v/>
      </c>
      <c r="CA80" s="637"/>
      <c r="CB80" s="637"/>
      <c r="CC80" s="637"/>
      <c r="CD80" s="643" t="str">
        <f>IF(F80="","",IF(OR(分岐管理シート!AJ78&lt;1,分岐管理シート!AJ78&gt;88),"error",""))</f>
        <v/>
      </c>
      <c r="CE80" s="643" t="str">
        <f t="shared" si="12"/>
        <v/>
      </c>
      <c r="CF80" s="643" t="str">
        <f>IF(F80="","",IF(OR(AND(分岐管理シート!D78=4, OR(分岐管理シート!AQ78&lt;4, 分岐管理シート!AQ78&gt;9)),AND(OR(分岐管理シート!D78=8, 分岐管理シート!D78=10), OR(分岐管理シート!AQ78&lt;7, 分岐管理シート!AQ78&gt;9))),"error",""))</f>
        <v/>
      </c>
      <c r="CG80" s="643" t="str">
        <f>IF(F80="","",IF(AND(OR(D80="R7_予備",D80="R7_補正"),OR(AR80="R6当初（地）",AR80="R6補正（地）",AR80="R6予備費（地）")),"error",""))</f>
        <v/>
      </c>
      <c r="CH80" s="643" t="str">
        <f>分岐管理シート!BD78</f>
        <v/>
      </c>
      <c r="CI80" s="665" t="str">
        <f t="shared" si="13"/>
        <v/>
      </c>
    </row>
    <row r="81" spans="1:92" ht="24" x14ac:dyDescent="0.15">
      <c r="A81" s="191"/>
      <c r="B81" s="191"/>
      <c r="C81" s="303">
        <v>7</v>
      </c>
      <c r="D81" s="546"/>
      <c r="E81" s="544"/>
      <c r="F81" s="553"/>
      <c r="G81" s="553"/>
      <c r="H81" s="553"/>
      <c r="I81" s="555"/>
      <c r="J81" s="555"/>
      <c r="K81" s="556"/>
      <c r="L81" s="555"/>
      <c r="M81" s="572"/>
      <c r="N81" s="572"/>
      <c r="O81" s="572"/>
      <c r="P81" s="558"/>
      <c r="Q81" s="559">
        <f t="shared" si="15"/>
        <v>0</v>
      </c>
      <c r="R81" s="560">
        <f t="shared" si="16"/>
        <v>0</v>
      </c>
      <c r="S81" s="561"/>
      <c r="T81" s="559"/>
      <c r="U81" s="559"/>
      <c r="V81" s="559"/>
      <c r="W81" s="562"/>
      <c r="X81" s="561"/>
      <c r="Y81" s="561"/>
      <c r="Z81" s="561"/>
      <c r="AA81" s="564"/>
      <c r="AB81" s="553"/>
      <c r="AC81" s="553"/>
      <c r="AD81" s="553"/>
      <c r="AE81" s="565"/>
      <c r="AF81" s="565"/>
      <c r="AG81" s="565"/>
      <c r="AH81" s="566"/>
      <c r="AI81" s="566"/>
      <c r="AJ81" s="564"/>
      <c r="AK81" s="567"/>
      <c r="AL81" s="567"/>
      <c r="AM81" s="688"/>
      <c r="AN81" s="567"/>
      <c r="AO81" s="691"/>
      <c r="AP81" s="564"/>
      <c r="AQ81" s="568"/>
      <c r="AR81" s="622"/>
      <c r="AS81" s="628"/>
      <c r="AT81" s="633"/>
      <c r="AU81" s="655" t="str">
        <f t="shared" si="17"/>
        <v/>
      </c>
      <c r="AV81" s="655" t="str">
        <f t="shared" si="18"/>
        <v/>
      </c>
      <c r="AW81" s="655" t="str">
        <f t="shared" si="1"/>
        <v/>
      </c>
      <c r="AX81" s="655" t="str">
        <f t="shared" si="2"/>
        <v/>
      </c>
      <c r="AY81" s="655" t="str">
        <f t="shared" si="3"/>
        <v/>
      </c>
      <c r="AZ81" s="655" t="str">
        <f>IF(F81="","",IF(OR(AND(分岐管理シート!D79=4,J81="Ⅱ．物価高の克服"),AND(分岐管理シート!D79=8,J81="米国関税措置"),AND(分岐管理シート!D79=10,J81="Ⅰ．生活の安全保障・物価高への対応")),"","error"))</f>
        <v/>
      </c>
      <c r="BA81" s="644" t="str">
        <f t="shared" si="4"/>
        <v/>
      </c>
      <c r="BB81" s="644" t="str">
        <f t="shared" si="19"/>
        <v/>
      </c>
      <c r="BC81" s="656" t="str">
        <f t="shared" ref="BC81:BC144" si="23">IF(AND(L81&lt;&gt;"①食料品の物価高騰に対する特別加算", M81&lt;&gt;"", N81&lt;&gt;""), "error", "")</f>
        <v/>
      </c>
      <c r="BD81" s="657" t="str">
        <f t="shared" si="20"/>
        <v/>
      </c>
      <c r="BE81" s="644" t="str">
        <f t="shared" si="21"/>
        <v/>
      </c>
      <c r="BF81" s="655" t="str" cm="1">
        <f t="array" ref="BF81">IF(SUMPRODUCT(COUNTIF(M81:O81, M81:O81))&gt;COUNTA(M81:O81),"error","")</f>
        <v/>
      </c>
      <c r="BG81" s="644" t="str">
        <f t="shared" ref="BG81:BG144" si="24">IF(AND(COUNTIF(L81,"*推奨*")&gt;0,P81=""),"error","")</f>
        <v/>
      </c>
      <c r="BH81" s="644" t="str">
        <f t="shared" ref="BH81:BH144" si="25">IF(AND(COUNTIF(L81,"*推奨*")&lt;1,P81&lt;&gt;""),"error","")</f>
        <v/>
      </c>
      <c r="BI81" s="644" t="str">
        <f t="shared" si="22"/>
        <v/>
      </c>
      <c r="BJ81" s="647"/>
      <c r="BK81" s="638"/>
      <c r="BL81" s="644" t="str">
        <f t="shared" si="5"/>
        <v/>
      </c>
      <c r="BM81" s="644" t="str">
        <f t="shared" si="14"/>
        <v/>
      </c>
      <c r="BN81" s="644" t="str">
        <f t="shared" si="6"/>
        <v/>
      </c>
      <c r="BO81" s="644" t="str">
        <f t="shared" ref="BO81:BO144" si="26">IF(AND(D81="R7_補正",Z81&gt;Q81), "error","")</f>
        <v/>
      </c>
      <c r="BP81" s="641"/>
      <c r="BQ81" s="644"/>
      <c r="BR81" s="638"/>
      <c r="BS81" s="638"/>
      <c r="BT81" s="644" t="str">
        <f t="shared" si="7"/>
        <v/>
      </c>
      <c r="BU81" s="644" t="str">
        <f t="shared" si="8"/>
        <v/>
      </c>
      <c r="BV81" s="644" t="str">
        <f>IF(F81="","",IF(OR(分岐管理シート!AE79&lt;27,分岐管理シート!AE79&gt;38),"error",""))</f>
        <v/>
      </c>
      <c r="BW81" s="644" t="str">
        <f>IF(AND(D81="R7_補正", OR(分岐管理シート!AF79&lt;27,分岐管理シート!AF79&gt;38)),"error","")</f>
        <v/>
      </c>
      <c r="BX81" s="644" t="str">
        <f>IF(F81="","",IF(OR(分岐管理シート!AG79&lt;27,分岐管理シート!AG79&gt;39),"error",""))</f>
        <v/>
      </c>
      <c r="BY81" s="644" t="str">
        <f>IF(F81="","",IF(AND(AD81="－",OR(分岐管理シート!AG79&lt;27,分岐管理シート!AG79&gt;38)),"error",IF(AND(AD81="○",分岐管理シート!AG79&lt;27),"error","")))</f>
        <v/>
      </c>
      <c r="BZ81" s="641" t="str">
        <f>IF(OR(D81="", D81="R6_補正", D81="R7_予備"),
   "",IF(F81="","",IF(AND(VLOOKUP(AE81,―!$AH$15:$AI$40,2,FALSE) &lt;= VLOOKUP(AF81,―!$AH$15:$AI$40,2,FALSE),VLOOKUP(AF81,―!$AH$15:$AI$40,2,FALSE) &lt;= VLOOKUP(AG81,―!$AH$15:$AI$40,2,FALSE)),"","error")))</f>
        <v/>
      </c>
      <c r="CA81" s="647"/>
      <c r="CB81" s="638"/>
      <c r="CC81" s="638"/>
      <c r="CD81" s="644" t="str">
        <f>IF(F81="","",IF(OR(分岐管理シート!AJ79&lt;1,分岐管理シート!AJ79&gt;88),"error",""))</f>
        <v/>
      </c>
      <c r="CE81" s="644" t="str">
        <f t="shared" si="12"/>
        <v/>
      </c>
      <c r="CF81" s="644" t="str">
        <f>IF(F81="","",IF(OR(AND(分岐管理シート!D79=4, OR(分岐管理シート!AQ79&lt;4, 分岐管理シート!AQ79&gt;9)),AND(OR(分岐管理シート!D79=8, 分岐管理シート!D79=10), OR(分岐管理シート!AQ79&lt;7, 分岐管理シート!AQ79&gt;9))),"error",""))</f>
        <v/>
      </c>
      <c r="CG81" s="644" t="str">
        <f t="shared" ref="CG81:CG144" si="27">IF(F81="","",IF(AND(OR(D81="R7_予備",D81="R7_補正"),OR(AR81="R6当初（地）",AR81="R6補正（地）",AR81="R6予備費（地）")),"error",""))</f>
        <v/>
      </c>
      <c r="CH81" s="644" t="str">
        <f>分岐管理シート!BD79</f>
        <v/>
      </c>
      <c r="CI81" s="666" t="str">
        <f t="shared" ref="CI81:CI144" si="28">IF(AND(F81="",OR(D81&lt;&gt;"",E81&lt;&gt;"",G81&lt;&gt;"",H81&lt;&gt;"",I81&lt;&gt;"",J81&lt;&gt;"",K81&lt;&gt;"",L81&lt;&gt;"",P81&lt;&gt;"",S81&lt;&gt;"",W81&lt;&gt;"",Y81&lt;&gt;"",AA81&lt;&gt;"",AB81&lt;&gt;"",AC81&lt;&gt;"",AD81&lt;&gt;"",AE81&lt;&gt;"",AG81&lt;&gt;"",AH81&lt;&gt;"",AI81&lt;&gt;"",AJ81&lt;&gt;"",AO81&lt;&gt;"",AQ81&lt;&gt;"",AR81&lt;&gt;"")),"error","")</f>
        <v/>
      </c>
    </row>
    <row r="82" spans="1:92" ht="24" x14ac:dyDescent="0.15">
      <c r="A82" s="191"/>
      <c r="B82" s="191"/>
      <c r="C82" s="303">
        <v>8</v>
      </c>
      <c r="D82" s="546"/>
      <c r="E82" s="544"/>
      <c r="F82" s="553"/>
      <c r="G82" s="553"/>
      <c r="H82" s="553"/>
      <c r="I82" s="555"/>
      <c r="J82" s="555"/>
      <c r="K82" s="556"/>
      <c r="L82" s="555"/>
      <c r="M82" s="572"/>
      <c r="N82" s="572"/>
      <c r="O82" s="572"/>
      <c r="P82" s="558"/>
      <c r="Q82" s="559">
        <f t="shared" si="15"/>
        <v>0</v>
      </c>
      <c r="R82" s="560">
        <f t="shared" si="16"/>
        <v>0</v>
      </c>
      <c r="S82" s="561"/>
      <c r="T82" s="559"/>
      <c r="U82" s="559"/>
      <c r="V82" s="559"/>
      <c r="W82" s="562"/>
      <c r="X82" s="561"/>
      <c r="Y82" s="561"/>
      <c r="Z82" s="561"/>
      <c r="AA82" s="564"/>
      <c r="AB82" s="553"/>
      <c r="AC82" s="553"/>
      <c r="AD82" s="553"/>
      <c r="AE82" s="565"/>
      <c r="AF82" s="565"/>
      <c r="AG82" s="565"/>
      <c r="AH82" s="566"/>
      <c r="AI82" s="566"/>
      <c r="AJ82" s="564"/>
      <c r="AK82" s="567"/>
      <c r="AL82" s="567"/>
      <c r="AM82" s="688"/>
      <c r="AN82" s="567"/>
      <c r="AO82" s="691"/>
      <c r="AP82" s="564"/>
      <c r="AQ82" s="568"/>
      <c r="AR82" s="622"/>
      <c r="AS82" s="628"/>
      <c r="AT82" s="633"/>
      <c r="AU82" s="655" t="str">
        <f t="shared" si="17"/>
        <v/>
      </c>
      <c r="AV82" s="655" t="str">
        <f t="shared" si="18"/>
        <v/>
      </c>
      <c r="AW82" s="655" t="str">
        <f t="shared" si="1"/>
        <v/>
      </c>
      <c r="AX82" s="655" t="str">
        <f t="shared" si="2"/>
        <v/>
      </c>
      <c r="AY82" s="655" t="str">
        <f t="shared" si="3"/>
        <v/>
      </c>
      <c r="AZ82" s="655" t="str">
        <f>IF(F82="","",IF(OR(AND(分岐管理シート!D80=4,J82="Ⅱ．物価高の克服"),AND(分岐管理シート!D80=8,J82="米国関税措置"),AND(分岐管理シート!D80=10,J82="Ⅰ．生活の安全保障・物価高への対応")),"","error"))</f>
        <v/>
      </c>
      <c r="BA82" s="644" t="str">
        <f t="shared" si="4"/>
        <v/>
      </c>
      <c r="BB82" s="644" t="str">
        <f t="shared" si="19"/>
        <v/>
      </c>
      <c r="BC82" s="656" t="str">
        <f t="shared" si="23"/>
        <v/>
      </c>
      <c r="BD82" s="657" t="str">
        <f t="shared" si="20"/>
        <v/>
      </c>
      <c r="BE82" s="644" t="str">
        <f t="shared" si="21"/>
        <v/>
      </c>
      <c r="BF82" s="655" t="str" cm="1">
        <f t="array" ref="BF82">IF(SUMPRODUCT(COUNTIF(M82:O82, M82:O82))&gt;COUNTA(M82:O82),"error","")</f>
        <v/>
      </c>
      <c r="BG82" s="644" t="str">
        <f t="shared" si="24"/>
        <v/>
      </c>
      <c r="BH82" s="644" t="str">
        <f t="shared" si="25"/>
        <v/>
      </c>
      <c r="BI82" s="644" t="str">
        <f t="shared" si="22"/>
        <v/>
      </c>
      <c r="BJ82" s="647"/>
      <c r="BK82" s="638"/>
      <c r="BL82" s="644" t="str">
        <f t="shared" si="5"/>
        <v/>
      </c>
      <c r="BM82" s="644" t="str">
        <f t="shared" si="14"/>
        <v/>
      </c>
      <c r="BN82" s="644" t="str">
        <f t="shared" si="6"/>
        <v/>
      </c>
      <c r="BO82" s="644" t="str">
        <f t="shared" si="26"/>
        <v/>
      </c>
      <c r="BP82" s="641"/>
      <c r="BQ82" s="644"/>
      <c r="BR82" s="638"/>
      <c r="BS82" s="638"/>
      <c r="BT82" s="644" t="str">
        <f t="shared" si="7"/>
        <v/>
      </c>
      <c r="BU82" s="644" t="str">
        <f t="shared" si="8"/>
        <v/>
      </c>
      <c r="BV82" s="644" t="str">
        <f>IF(F82="","",IF(OR(分岐管理シート!AE80&lt;27,分岐管理シート!AE80&gt;38),"error",""))</f>
        <v/>
      </c>
      <c r="BW82" s="644" t="str">
        <f>IF(AND(D82="R7_補正", OR(分岐管理シート!AF80&lt;27,分岐管理シート!AF80&gt;38)),"error","")</f>
        <v/>
      </c>
      <c r="BX82" s="644" t="str">
        <f>IF(F82="","",IF(OR(分岐管理シート!AG80&lt;27,分岐管理シート!AG80&gt;39),"error",""))</f>
        <v/>
      </c>
      <c r="BY82" s="644" t="str">
        <f>IF(F82="","",IF(AND(AD82="－",OR(分岐管理シート!AG80&lt;27,分岐管理シート!AG80&gt;38)),"error",IF(AND(AD82="○",分岐管理シート!AG80&lt;27),"error","")))</f>
        <v/>
      </c>
      <c r="BZ82" s="641" t="str">
        <f>IF(OR(D82="", D82="R6_補正", D82="R7_予備"),
   "",IF(F82="","",IF(AND(VLOOKUP(AE82,―!$AH$15:$AI$40,2,FALSE) &lt;= VLOOKUP(AF82,―!$AH$15:$AI$40,2,FALSE),VLOOKUP(AF82,―!$AH$15:$AI$40,2,FALSE) &lt;= VLOOKUP(AG82,―!$AH$15:$AI$40,2,FALSE)),"","error")))</f>
        <v/>
      </c>
      <c r="CA82" s="647"/>
      <c r="CB82" s="638"/>
      <c r="CC82" s="638"/>
      <c r="CD82" s="644" t="str">
        <f>IF(F82="","",IF(OR(分岐管理シート!AJ80&lt;1,分岐管理シート!AJ80&gt;88),"error",""))</f>
        <v/>
      </c>
      <c r="CE82" s="644" t="str">
        <f t="shared" si="12"/>
        <v/>
      </c>
      <c r="CF82" s="644" t="str">
        <f>IF(F82="","",IF(OR(AND(分岐管理シート!D80=4, OR(分岐管理シート!AQ80&lt;4, 分岐管理シート!AQ80&gt;9)),AND(OR(分岐管理シート!D80=8, 分岐管理シート!D80=10), OR(分岐管理シート!AQ80&lt;7, 分岐管理シート!AQ80&gt;9))),"error",""))</f>
        <v/>
      </c>
      <c r="CG82" s="644" t="str">
        <f t="shared" si="27"/>
        <v/>
      </c>
      <c r="CH82" s="644" t="str">
        <f>分岐管理シート!BD80</f>
        <v/>
      </c>
      <c r="CI82" s="666" t="str">
        <f t="shared" si="28"/>
        <v/>
      </c>
    </row>
    <row r="83" spans="1:92" ht="24" x14ac:dyDescent="0.15">
      <c r="A83" s="191"/>
      <c r="B83" s="191"/>
      <c r="C83" s="303">
        <v>9</v>
      </c>
      <c r="D83" s="546"/>
      <c r="E83" s="544"/>
      <c r="F83" s="553"/>
      <c r="G83" s="553"/>
      <c r="H83" s="553"/>
      <c r="I83" s="555"/>
      <c r="J83" s="555"/>
      <c r="K83" s="556"/>
      <c r="L83" s="555"/>
      <c r="M83" s="572"/>
      <c r="N83" s="572"/>
      <c r="O83" s="572"/>
      <c r="P83" s="558"/>
      <c r="Q83" s="559">
        <f t="shared" si="15"/>
        <v>0</v>
      </c>
      <c r="R83" s="560">
        <f t="shared" si="16"/>
        <v>0</v>
      </c>
      <c r="S83" s="561"/>
      <c r="T83" s="559"/>
      <c r="U83" s="559"/>
      <c r="V83" s="559"/>
      <c r="W83" s="562"/>
      <c r="X83" s="561"/>
      <c r="Y83" s="561"/>
      <c r="Z83" s="561"/>
      <c r="AA83" s="564"/>
      <c r="AB83" s="553"/>
      <c r="AC83" s="553"/>
      <c r="AD83" s="553"/>
      <c r="AE83" s="565"/>
      <c r="AF83" s="565"/>
      <c r="AG83" s="565"/>
      <c r="AH83" s="566"/>
      <c r="AI83" s="566"/>
      <c r="AJ83" s="564"/>
      <c r="AK83" s="567"/>
      <c r="AL83" s="567"/>
      <c r="AM83" s="688"/>
      <c r="AN83" s="567"/>
      <c r="AO83" s="691"/>
      <c r="AP83" s="564"/>
      <c r="AQ83" s="568"/>
      <c r="AR83" s="622"/>
      <c r="AS83" s="628"/>
      <c r="AT83" s="633"/>
      <c r="AU83" s="655" t="str">
        <f t="shared" si="17"/>
        <v/>
      </c>
      <c r="AV83" s="655" t="str">
        <f t="shared" si="18"/>
        <v/>
      </c>
      <c r="AW83" s="655" t="str">
        <f t="shared" si="1"/>
        <v/>
      </c>
      <c r="AX83" s="655" t="str">
        <f t="shared" si="2"/>
        <v/>
      </c>
      <c r="AY83" s="655" t="str">
        <f t="shared" si="3"/>
        <v/>
      </c>
      <c r="AZ83" s="655" t="str">
        <f>IF(F83="","",IF(OR(AND(分岐管理シート!D81=4,J83="Ⅱ．物価高の克服"),AND(分岐管理シート!D81=8,J83="米国関税措置"),AND(分岐管理シート!D81=10,J83="Ⅰ．生活の安全保障・物価高への対応")),"","error"))</f>
        <v/>
      </c>
      <c r="BA83" s="644" t="str">
        <f t="shared" si="4"/>
        <v/>
      </c>
      <c r="BB83" s="644" t="str">
        <f t="shared" si="19"/>
        <v/>
      </c>
      <c r="BC83" s="656" t="str">
        <f t="shared" si="23"/>
        <v/>
      </c>
      <c r="BD83" s="657" t="str">
        <f t="shared" si="20"/>
        <v/>
      </c>
      <c r="BE83" s="644" t="str">
        <f t="shared" si="21"/>
        <v/>
      </c>
      <c r="BF83" s="655" t="str" cm="1">
        <f t="array" ref="BF83">IF(SUMPRODUCT(COUNTIF(M83:O83, M83:O83))&gt;COUNTA(M83:O83),"error","")</f>
        <v/>
      </c>
      <c r="BG83" s="644" t="str">
        <f t="shared" si="24"/>
        <v/>
      </c>
      <c r="BH83" s="644" t="str">
        <f t="shared" si="25"/>
        <v/>
      </c>
      <c r="BI83" s="644" t="str">
        <f t="shared" si="22"/>
        <v/>
      </c>
      <c r="BJ83" s="647"/>
      <c r="BK83" s="638"/>
      <c r="BL83" s="644" t="str">
        <f t="shared" si="5"/>
        <v/>
      </c>
      <c r="BM83" s="644" t="str">
        <f t="shared" si="14"/>
        <v/>
      </c>
      <c r="BN83" s="644" t="str">
        <f t="shared" si="6"/>
        <v/>
      </c>
      <c r="BO83" s="644" t="str">
        <f t="shared" si="26"/>
        <v/>
      </c>
      <c r="BP83" s="641"/>
      <c r="BQ83" s="644"/>
      <c r="BR83" s="638"/>
      <c r="BS83" s="638"/>
      <c r="BT83" s="644" t="str">
        <f t="shared" si="7"/>
        <v/>
      </c>
      <c r="BU83" s="644" t="str">
        <f t="shared" si="8"/>
        <v/>
      </c>
      <c r="BV83" s="644" t="str">
        <f>IF(F83="","",IF(OR(分岐管理シート!AE81&lt;27,分岐管理シート!AE81&gt;38),"error",""))</f>
        <v/>
      </c>
      <c r="BW83" s="644" t="str">
        <f>IF(AND(D83="R7_補正", OR(分岐管理シート!AF81&lt;27,分岐管理シート!AF81&gt;38)),"error","")</f>
        <v/>
      </c>
      <c r="BX83" s="644" t="str">
        <f>IF(F83="","",IF(OR(分岐管理シート!AG81&lt;27,分岐管理シート!AG81&gt;39),"error",""))</f>
        <v/>
      </c>
      <c r="BY83" s="644" t="str">
        <f>IF(F83="","",IF(AND(AD83="－",OR(分岐管理シート!AG81&lt;27,分岐管理シート!AG81&gt;38)),"error",IF(AND(AD83="○",分岐管理シート!AG81&lt;27),"error","")))</f>
        <v/>
      </c>
      <c r="BZ83" s="641" t="str">
        <f>IF(OR(D83="", D83="R6_補正", D83="R7_予備"),
   "",IF(F83="","",IF(AND(VLOOKUP(AE83,―!$AH$15:$AI$40,2,FALSE) &lt;= VLOOKUP(AF83,―!$AH$15:$AI$40,2,FALSE),VLOOKUP(AF83,―!$AH$15:$AI$40,2,FALSE) &lt;= VLOOKUP(AG83,―!$AH$15:$AI$40,2,FALSE)),"","error")))</f>
        <v/>
      </c>
      <c r="CA83" s="647"/>
      <c r="CB83" s="638"/>
      <c r="CC83" s="638"/>
      <c r="CD83" s="644" t="str">
        <f>IF(F83="","",IF(OR(分岐管理シート!AJ81&lt;1,分岐管理シート!AJ81&gt;88),"error",""))</f>
        <v/>
      </c>
      <c r="CE83" s="644" t="str">
        <f t="shared" si="12"/>
        <v/>
      </c>
      <c r="CF83" s="644" t="str">
        <f>IF(F83="","",IF(OR(AND(分岐管理シート!D81=4, OR(分岐管理シート!AQ81&lt;4, 分岐管理シート!AQ81&gt;9)),AND(OR(分岐管理シート!D81=8, 分岐管理シート!D81=10), OR(分岐管理シート!AQ81&lt;7, 分岐管理シート!AQ81&gt;9))),"error",""))</f>
        <v/>
      </c>
      <c r="CG83" s="644" t="str">
        <f t="shared" si="27"/>
        <v/>
      </c>
      <c r="CH83" s="644" t="str">
        <f>分岐管理シート!BD81</f>
        <v/>
      </c>
      <c r="CI83" s="666" t="str">
        <f t="shared" si="28"/>
        <v/>
      </c>
    </row>
    <row r="84" spans="1:92" ht="24" x14ac:dyDescent="0.15">
      <c r="A84" s="191"/>
      <c r="B84" s="191"/>
      <c r="C84" s="303">
        <v>10</v>
      </c>
      <c r="D84" s="546"/>
      <c r="E84" s="544"/>
      <c r="F84" s="553"/>
      <c r="G84" s="553"/>
      <c r="H84" s="553"/>
      <c r="I84" s="555"/>
      <c r="J84" s="555"/>
      <c r="K84" s="556"/>
      <c r="L84" s="555"/>
      <c r="M84" s="572"/>
      <c r="N84" s="572"/>
      <c r="O84" s="572"/>
      <c r="P84" s="558"/>
      <c r="Q84" s="559">
        <f t="shared" si="15"/>
        <v>0</v>
      </c>
      <c r="R84" s="560">
        <f t="shared" si="16"/>
        <v>0</v>
      </c>
      <c r="S84" s="561"/>
      <c r="T84" s="559"/>
      <c r="U84" s="559"/>
      <c r="V84" s="559"/>
      <c r="W84" s="562"/>
      <c r="X84" s="561"/>
      <c r="Y84" s="561"/>
      <c r="Z84" s="561"/>
      <c r="AA84" s="564"/>
      <c r="AB84" s="553"/>
      <c r="AC84" s="553"/>
      <c r="AD84" s="553"/>
      <c r="AE84" s="565"/>
      <c r="AF84" s="565"/>
      <c r="AG84" s="565"/>
      <c r="AH84" s="566"/>
      <c r="AI84" s="566"/>
      <c r="AJ84" s="564"/>
      <c r="AK84" s="567"/>
      <c r="AL84" s="567"/>
      <c r="AM84" s="688"/>
      <c r="AN84" s="567"/>
      <c r="AO84" s="691"/>
      <c r="AP84" s="564"/>
      <c r="AQ84" s="568"/>
      <c r="AR84" s="622"/>
      <c r="AS84" s="628"/>
      <c r="AT84" s="633"/>
      <c r="AU84" s="655" t="str">
        <f t="shared" si="17"/>
        <v/>
      </c>
      <c r="AV84" s="655" t="str">
        <f t="shared" si="18"/>
        <v/>
      </c>
      <c r="AW84" s="655" t="str">
        <f t="shared" si="1"/>
        <v/>
      </c>
      <c r="AX84" s="655" t="str">
        <f t="shared" si="2"/>
        <v/>
      </c>
      <c r="AY84" s="655" t="str">
        <f t="shared" si="3"/>
        <v/>
      </c>
      <c r="AZ84" s="655" t="str">
        <f>IF(F84="","",IF(OR(AND(分岐管理シート!D82=4,J84="Ⅱ．物価高の克服"),AND(分岐管理シート!D82=8,J84="米国関税措置"),AND(分岐管理シート!D82=10,J84="Ⅰ．生活の安全保障・物価高への対応")),"","error"))</f>
        <v/>
      </c>
      <c r="BA84" s="644" t="str">
        <f t="shared" si="4"/>
        <v/>
      </c>
      <c r="BB84" s="644" t="str">
        <f t="shared" si="19"/>
        <v/>
      </c>
      <c r="BC84" s="656" t="str">
        <f t="shared" si="23"/>
        <v/>
      </c>
      <c r="BD84" s="657" t="str">
        <f t="shared" si="20"/>
        <v/>
      </c>
      <c r="BE84" s="644" t="str">
        <f t="shared" si="21"/>
        <v/>
      </c>
      <c r="BF84" s="655" t="str" cm="1">
        <f t="array" ref="BF84">IF(SUMPRODUCT(COUNTIF(M84:O84, M84:O84))&gt;COUNTA(M84:O84),"error","")</f>
        <v/>
      </c>
      <c r="BG84" s="644" t="str">
        <f t="shared" si="24"/>
        <v/>
      </c>
      <c r="BH84" s="644" t="str">
        <f t="shared" si="25"/>
        <v/>
      </c>
      <c r="BI84" s="644" t="str">
        <f t="shared" si="22"/>
        <v/>
      </c>
      <c r="BJ84" s="647"/>
      <c r="BK84" s="638"/>
      <c r="BL84" s="644" t="str">
        <f t="shared" si="5"/>
        <v/>
      </c>
      <c r="BM84" s="644" t="str">
        <f t="shared" si="14"/>
        <v/>
      </c>
      <c r="BN84" s="644" t="str">
        <f t="shared" si="6"/>
        <v/>
      </c>
      <c r="BO84" s="644" t="str">
        <f t="shared" si="26"/>
        <v/>
      </c>
      <c r="BP84" s="641"/>
      <c r="BQ84" s="644"/>
      <c r="BR84" s="638"/>
      <c r="BS84" s="638"/>
      <c r="BT84" s="644" t="str">
        <f t="shared" si="7"/>
        <v/>
      </c>
      <c r="BU84" s="644" t="str">
        <f t="shared" si="8"/>
        <v/>
      </c>
      <c r="BV84" s="644" t="str">
        <f>IF(F84="","",IF(OR(分岐管理シート!AE82&lt;27,分岐管理シート!AE82&gt;38),"error",""))</f>
        <v/>
      </c>
      <c r="BW84" s="644" t="str">
        <f>IF(AND(D84="R7_補正", OR(分岐管理シート!AF82&lt;27,分岐管理シート!AF82&gt;38)),"error","")</f>
        <v/>
      </c>
      <c r="BX84" s="644" t="str">
        <f>IF(F84="","",IF(OR(分岐管理シート!AG82&lt;27,分岐管理シート!AG82&gt;39),"error",""))</f>
        <v/>
      </c>
      <c r="BY84" s="644" t="str">
        <f>IF(F84="","",IF(AND(AD84="－",OR(分岐管理シート!AG82&lt;27,分岐管理シート!AG82&gt;38)),"error",IF(AND(AD84="○",分岐管理シート!AG82&lt;27),"error","")))</f>
        <v/>
      </c>
      <c r="BZ84" s="641" t="str">
        <f>IF(OR(D84="", D84="R6_補正", D84="R7_予備"),
   "",IF(F84="","",IF(AND(VLOOKUP(AE84,―!$AH$15:$AI$40,2,FALSE) &lt;= VLOOKUP(AF84,―!$AH$15:$AI$40,2,FALSE),VLOOKUP(AF84,―!$AH$15:$AI$40,2,FALSE) &lt;= VLOOKUP(AG84,―!$AH$15:$AI$40,2,FALSE)),"","error")))</f>
        <v/>
      </c>
      <c r="CA84" s="647"/>
      <c r="CB84" s="638"/>
      <c r="CC84" s="638"/>
      <c r="CD84" s="644" t="str">
        <f>IF(F84="","",IF(OR(分岐管理シート!AJ82&lt;1,分岐管理シート!AJ82&gt;88),"error",""))</f>
        <v/>
      </c>
      <c r="CE84" s="644" t="str">
        <f t="shared" si="12"/>
        <v/>
      </c>
      <c r="CF84" s="644" t="str">
        <f>IF(F84="","",IF(OR(AND(分岐管理シート!D82=4, OR(分岐管理シート!AQ82&lt;4, 分岐管理シート!AQ82&gt;9)),AND(OR(分岐管理シート!D82=8, 分岐管理シート!D82=10), OR(分岐管理シート!AQ82&lt;7, 分岐管理シート!AQ82&gt;9))),"error",""))</f>
        <v/>
      </c>
      <c r="CG84" s="644" t="str">
        <f t="shared" si="27"/>
        <v/>
      </c>
      <c r="CH84" s="644" t="str">
        <f>分岐管理シート!BD82</f>
        <v/>
      </c>
      <c r="CI84" s="666" t="str">
        <f t="shared" si="28"/>
        <v/>
      </c>
    </row>
    <row r="85" spans="1:92" ht="24" x14ac:dyDescent="0.15">
      <c r="A85" s="191"/>
      <c r="B85" s="191"/>
      <c r="C85" s="303">
        <v>11</v>
      </c>
      <c r="D85" s="546"/>
      <c r="E85" s="544"/>
      <c r="F85" s="553"/>
      <c r="G85" s="553"/>
      <c r="H85" s="553"/>
      <c r="I85" s="555"/>
      <c r="J85" s="555"/>
      <c r="K85" s="556"/>
      <c r="L85" s="555"/>
      <c r="M85" s="572"/>
      <c r="N85" s="572"/>
      <c r="O85" s="572"/>
      <c r="P85" s="558"/>
      <c r="Q85" s="559">
        <f t="shared" si="15"/>
        <v>0</v>
      </c>
      <c r="R85" s="560">
        <f t="shared" si="16"/>
        <v>0</v>
      </c>
      <c r="S85" s="561"/>
      <c r="T85" s="559"/>
      <c r="U85" s="559"/>
      <c r="V85" s="559"/>
      <c r="W85" s="562"/>
      <c r="X85" s="561"/>
      <c r="Y85" s="561"/>
      <c r="Z85" s="561"/>
      <c r="AA85" s="564"/>
      <c r="AB85" s="553"/>
      <c r="AC85" s="553"/>
      <c r="AD85" s="553"/>
      <c r="AE85" s="565"/>
      <c r="AF85" s="565"/>
      <c r="AG85" s="565"/>
      <c r="AH85" s="566"/>
      <c r="AI85" s="566"/>
      <c r="AJ85" s="564"/>
      <c r="AK85" s="567"/>
      <c r="AL85" s="567"/>
      <c r="AM85" s="688"/>
      <c r="AN85" s="567"/>
      <c r="AO85" s="691"/>
      <c r="AP85" s="564"/>
      <c r="AQ85" s="568"/>
      <c r="AR85" s="622"/>
      <c r="AS85" s="628"/>
      <c r="AT85" s="633"/>
      <c r="AU85" s="655" t="str">
        <f t="shared" si="17"/>
        <v/>
      </c>
      <c r="AV85" s="655" t="str">
        <f t="shared" si="18"/>
        <v/>
      </c>
      <c r="AW85" s="655" t="str">
        <f t="shared" si="1"/>
        <v/>
      </c>
      <c r="AX85" s="655" t="str">
        <f t="shared" si="2"/>
        <v/>
      </c>
      <c r="AY85" s="655" t="str">
        <f t="shared" si="3"/>
        <v/>
      </c>
      <c r="AZ85" s="655" t="str">
        <f>IF(F85="","",IF(OR(AND(分岐管理シート!D83=4,J85="Ⅱ．物価高の克服"),AND(分岐管理シート!D83=8,J85="米国関税措置"),AND(分岐管理シート!D83=10,J85="Ⅰ．生活の安全保障・物価高への対応")),"","error"))</f>
        <v/>
      </c>
      <c r="BA85" s="644" t="str">
        <f t="shared" si="4"/>
        <v/>
      </c>
      <c r="BB85" s="644" t="str">
        <f t="shared" si="19"/>
        <v/>
      </c>
      <c r="BC85" s="656" t="str">
        <f t="shared" si="23"/>
        <v/>
      </c>
      <c r="BD85" s="657" t="str">
        <f t="shared" si="20"/>
        <v/>
      </c>
      <c r="BE85" s="644" t="str">
        <f t="shared" si="21"/>
        <v/>
      </c>
      <c r="BF85" s="655" t="str" cm="1">
        <f t="array" ref="BF85">IF(SUMPRODUCT(COUNTIF(M85:O85, M85:O85))&gt;COUNTA(M85:O85),"error","")</f>
        <v/>
      </c>
      <c r="BG85" s="644" t="str">
        <f t="shared" si="24"/>
        <v/>
      </c>
      <c r="BH85" s="644" t="str">
        <f t="shared" si="25"/>
        <v/>
      </c>
      <c r="BI85" s="644" t="str">
        <f t="shared" si="22"/>
        <v/>
      </c>
      <c r="BJ85" s="647"/>
      <c r="BK85" s="638"/>
      <c r="BL85" s="644" t="str">
        <f t="shared" si="5"/>
        <v/>
      </c>
      <c r="BM85" s="644" t="str">
        <f t="shared" si="14"/>
        <v/>
      </c>
      <c r="BN85" s="644" t="str">
        <f t="shared" si="6"/>
        <v/>
      </c>
      <c r="BO85" s="644" t="str">
        <f t="shared" si="26"/>
        <v/>
      </c>
      <c r="BP85" s="641"/>
      <c r="BQ85" s="644"/>
      <c r="BR85" s="638"/>
      <c r="BS85" s="638"/>
      <c r="BT85" s="644" t="str">
        <f t="shared" si="7"/>
        <v/>
      </c>
      <c r="BU85" s="644" t="str">
        <f t="shared" si="8"/>
        <v/>
      </c>
      <c r="BV85" s="644" t="str">
        <f>IF(F85="","",IF(OR(分岐管理シート!AE83&lt;27,分岐管理シート!AE83&gt;38),"error",""))</f>
        <v/>
      </c>
      <c r="BW85" s="644" t="str">
        <f>IF(AND(D85="R7_補正", OR(分岐管理シート!AF83&lt;27,分岐管理シート!AF83&gt;38)),"error","")</f>
        <v/>
      </c>
      <c r="BX85" s="644" t="str">
        <f>IF(F85="","",IF(OR(分岐管理シート!AG83&lt;27,分岐管理シート!AG83&gt;39),"error",""))</f>
        <v/>
      </c>
      <c r="BY85" s="644" t="str">
        <f>IF(F85="","",IF(AND(AD85="－",OR(分岐管理シート!AG83&lt;27,分岐管理シート!AG83&gt;38)),"error",IF(AND(AD85="○",分岐管理シート!AG83&lt;27),"error","")))</f>
        <v/>
      </c>
      <c r="BZ85" s="641" t="str">
        <f>IF(OR(D85="", D85="R6_補正", D85="R7_予備"),
   "",IF(F85="","",IF(AND(VLOOKUP(AE85,―!$AH$15:$AI$40,2,FALSE) &lt;= VLOOKUP(AF85,―!$AH$15:$AI$40,2,FALSE),VLOOKUP(AF85,―!$AH$15:$AI$40,2,FALSE) &lt;= VLOOKUP(AG85,―!$AH$15:$AI$40,2,FALSE)),"","error")))</f>
        <v/>
      </c>
      <c r="CA85" s="647"/>
      <c r="CB85" s="638"/>
      <c r="CC85" s="638"/>
      <c r="CD85" s="644" t="str">
        <f>IF(F85="","",IF(OR(分岐管理シート!AJ83&lt;1,分岐管理シート!AJ83&gt;88),"error",""))</f>
        <v/>
      </c>
      <c r="CE85" s="644" t="str">
        <f t="shared" si="12"/>
        <v/>
      </c>
      <c r="CF85" s="644" t="str">
        <f>IF(F85="","",IF(OR(AND(分岐管理シート!D83=4, OR(分岐管理シート!AQ83&lt;4, 分岐管理シート!AQ83&gt;9)),AND(OR(分岐管理シート!D83=8, 分岐管理シート!D83=10), OR(分岐管理シート!AQ83&lt;7, 分岐管理シート!AQ83&gt;9))),"error",""))</f>
        <v/>
      </c>
      <c r="CG85" s="644" t="str">
        <f t="shared" si="27"/>
        <v/>
      </c>
      <c r="CH85" s="644" t="str">
        <f>分岐管理シート!BD83</f>
        <v/>
      </c>
      <c r="CI85" s="666" t="str">
        <f t="shared" si="28"/>
        <v/>
      </c>
    </row>
    <row r="86" spans="1:92" s="57" customFormat="1" ht="24" x14ac:dyDescent="0.15">
      <c r="A86" s="33"/>
      <c r="B86" s="34"/>
      <c r="C86" s="549">
        <v>12</v>
      </c>
      <c r="D86" s="546"/>
      <c r="E86" s="544"/>
      <c r="F86" s="553"/>
      <c r="G86" s="553"/>
      <c r="H86" s="553"/>
      <c r="I86" s="555"/>
      <c r="J86" s="555"/>
      <c r="K86" s="556"/>
      <c r="L86" s="555"/>
      <c r="M86" s="572"/>
      <c r="N86" s="572"/>
      <c r="O86" s="572"/>
      <c r="P86" s="558"/>
      <c r="Q86" s="559">
        <f t="shared" si="15"/>
        <v>0</v>
      </c>
      <c r="R86" s="560">
        <f t="shared" si="16"/>
        <v>0</v>
      </c>
      <c r="S86" s="561"/>
      <c r="T86" s="559"/>
      <c r="U86" s="559"/>
      <c r="V86" s="559"/>
      <c r="W86" s="562"/>
      <c r="X86" s="561"/>
      <c r="Y86" s="561"/>
      <c r="Z86" s="561"/>
      <c r="AA86" s="564"/>
      <c r="AB86" s="553"/>
      <c r="AC86" s="553"/>
      <c r="AD86" s="553"/>
      <c r="AE86" s="565"/>
      <c r="AF86" s="565"/>
      <c r="AG86" s="565"/>
      <c r="AH86" s="566"/>
      <c r="AI86" s="566"/>
      <c r="AJ86" s="564"/>
      <c r="AK86" s="567"/>
      <c r="AL86" s="567"/>
      <c r="AM86" s="688"/>
      <c r="AN86" s="567"/>
      <c r="AO86" s="691"/>
      <c r="AP86" s="564"/>
      <c r="AQ86" s="568"/>
      <c r="AR86" s="622"/>
      <c r="AS86" s="628"/>
      <c r="AT86" s="633"/>
      <c r="AU86" s="655" t="str">
        <f t="shared" si="17"/>
        <v/>
      </c>
      <c r="AV86" s="655" t="str">
        <f t="shared" si="18"/>
        <v/>
      </c>
      <c r="AW86" s="655" t="str">
        <f t="shared" si="1"/>
        <v/>
      </c>
      <c r="AX86" s="655" t="str">
        <f t="shared" si="2"/>
        <v/>
      </c>
      <c r="AY86" s="655" t="str">
        <f t="shared" si="3"/>
        <v/>
      </c>
      <c r="AZ86" s="655" t="str">
        <f>IF(F86="","",IF(OR(AND(分岐管理シート!D84=4,J86="Ⅱ．物価高の克服"),AND(分岐管理シート!D84=8,J86="米国関税措置"),AND(分岐管理シート!D84=10,J86="Ⅰ．生活の安全保障・物価高への対応")),"","error"))</f>
        <v/>
      </c>
      <c r="BA86" s="644" t="str">
        <f t="shared" si="4"/>
        <v/>
      </c>
      <c r="BB86" s="644" t="str">
        <f t="shared" si="19"/>
        <v/>
      </c>
      <c r="BC86" s="656" t="str">
        <f t="shared" si="23"/>
        <v/>
      </c>
      <c r="BD86" s="657" t="str">
        <f t="shared" si="20"/>
        <v/>
      </c>
      <c r="BE86" s="644" t="str">
        <f t="shared" si="21"/>
        <v/>
      </c>
      <c r="BF86" s="655" t="str" cm="1">
        <f t="array" ref="BF86">IF(SUMPRODUCT(COUNTIF(M86:O86, M86:O86))&gt;COUNTA(M86:O86),"error","")</f>
        <v/>
      </c>
      <c r="BG86" s="644" t="str">
        <f t="shared" si="24"/>
        <v/>
      </c>
      <c r="BH86" s="644" t="str">
        <f t="shared" si="25"/>
        <v/>
      </c>
      <c r="BI86" s="644" t="str">
        <f t="shared" si="22"/>
        <v/>
      </c>
      <c r="BJ86" s="647"/>
      <c r="BK86" s="638"/>
      <c r="BL86" s="644" t="str">
        <f t="shared" si="5"/>
        <v/>
      </c>
      <c r="BM86" s="644" t="str">
        <f t="shared" si="14"/>
        <v/>
      </c>
      <c r="BN86" s="644" t="str">
        <f t="shared" si="6"/>
        <v/>
      </c>
      <c r="BO86" s="644" t="str">
        <f t="shared" si="26"/>
        <v/>
      </c>
      <c r="BP86" s="641"/>
      <c r="BQ86" s="644"/>
      <c r="BR86" s="638"/>
      <c r="BS86" s="638"/>
      <c r="BT86" s="644" t="str">
        <f t="shared" si="7"/>
        <v/>
      </c>
      <c r="BU86" s="644" t="str">
        <f t="shared" si="8"/>
        <v/>
      </c>
      <c r="BV86" s="644" t="str">
        <f>IF(F86="","",IF(OR(分岐管理シート!AE84&lt;27,分岐管理シート!AE84&gt;38),"error",""))</f>
        <v/>
      </c>
      <c r="BW86" s="644" t="str">
        <f>IF(AND(D86="R7_補正", OR(分岐管理シート!AF84&lt;27,分岐管理シート!AF84&gt;38)),"error","")</f>
        <v/>
      </c>
      <c r="BX86" s="644" t="str">
        <f>IF(F86="","",IF(OR(分岐管理シート!AG84&lt;27,分岐管理シート!AG84&gt;39),"error",""))</f>
        <v/>
      </c>
      <c r="BY86" s="644" t="str">
        <f>IF(F86="","",IF(AND(AD86="－",OR(分岐管理シート!AG84&lt;27,分岐管理シート!AG84&gt;38)),"error",IF(AND(AD86="○",分岐管理シート!AG84&lt;27),"error","")))</f>
        <v/>
      </c>
      <c r="BZ86" s="641" t="str">
        <f>IF(OR(D86="", D86="R6_補正", D86="R7_予備"),
   "",IF(F86="","",IF(AND(VLOOKUP(AE86,―!$AH$15:$AI$40,2,FALSE) &lt;= VLOOKUP(AF86,―!$AH$15:$AI$40,2,FALSE),VLOOKUP(AF86,―!$AH$15:$AI$40,2,FALSE) &lt;= VLOOKUP(AG86,―!$AH$15:$AI$40,2,FALSE)),"","error")))</f>
        <v/>
      </c>
      <c r="CA86" s="647"/>
      <c r="CB86" s="638"/>
      <c r="CC86" s="638"/>
      <c r="CD86" s="644" t="str">
        <f>IF(F86="","",IF(OR(分岐管理シート!AJ84&lt;1,分岐管理シート!AJ84&gt;88),"error",""))</f>
        <v/>
      </c>
      <c r="CE86" s="644" t="str">
        <f t="shared" si="12"/>
        <v/>
      </c>
      <c r="CF86" s="644" t="str">
        <f>IF(F86="","",IF(OR(AND(分岐管理シート!D84=4, OR(分岐管理シート!AQ84&lt;4, 分岐管理シート!AQ84&gt;9)),AND(OR(分岐管理シート!D84=8, 分岐管理シート!D84=10), OR(分岐管理シート!AQ84&lt;7, 分岐管理シート!AQ84&gt;9))),"error",""))</f>
        <v/>
      </c>
      <c r="CG86" s="644" t="str">
        <f t="shared" si="27"/>
        <v/>
      </c>
      <c r="CH86" s="644" t="str">
        <f>分岐管理シート!BD84</f>
        <v/>
      </c>
      <c r="CI86" s="666" t="str">
        <f t="shared" si="28"/>
        <v/>
      </c>
      <c r="CM86"/>
      <c r="CN86"/>
    </row>
    <row r="87" spans="1:92" s="57" customFormat="1" ht="24" x14ac:dyDescent="0.15">
      <c r="A87" s="33"/>
      <c r="B87" s="34"/>
      <c r="C87" s="550">
        <v>13</v>
      </c>
      <c r="D87" s="546"/>
      <c r="E87" s="544"/>
      <c r="F87" s="553"/>
      <c r="G87" s="553"/>
      <c r="H87" s="553"/>
      <c r="I87" s="555"/>
      <c r="J87" s="555"/>
      <c r="K87" s="556"/>
      <c r="L87" s="555"/>
      <c r="M87" s="572"/>
      <c r="N87" s="572"/>
      <c r="O87" s="572"/>
      <c r="P87" s="558"/>
      <c r="Q87" s="559">
        <f t="shared" si="15"/>
        <v>0</v>
      </c>
      <c r="R87" s="560">
        <f t="shared" si="16"/>
        <v>0</v>
      </c>
      <c r="S87" s="561"/>
      <c r="T87" s="559"/>
      <c r="U87" s="559"/>
      <c r="V87" s="559"/>
      <c r="W87" s="562"/>
      <c r="X87" s="561"/>
      <c r="Y87" s="561"/>
      <c r="Z87" s="561"/>
      <c r="AA87" s="564"/>
      <c r="AB87" s="553"/>
      <c r="AC87" s="553"/>
      <c r="AD87" s="553"/>
      <c r="AE87" s="565"/>
      <c r="AF87" s="565"/>
      <c r="AG87" s="565"/>
      <c r="AH87" s="566"/>
      <c r="AI87" s="566"/>
      <c r="AJ87" s="564"/>
      <c r="AK87" s="567"/>
      <c r="AL87" s="567"/>
      <c r="AM87" s="688"/>
      <c r="AN87" s="567"/>
      <c r="AO87" s="691"/>
      <c r="AP87" s="564"/>
      <c r="AQ87" s="568"/>
      <c r="AR87" s="622"/>
      <c r="AS87" s="628"/>
      <c r="AT87" s="633"/>
      <c r="AU87" s="655" t="str">
        <f t="shared" si="17"/>
        <v/>
      </c>
      <c r="AV87" s="655" t="str">
        <f t="shared" si="18"/>
        <v/>
      </c>
      <c r="AW87" s="655" t="str">
        <f t="shared" si="1"/>
        <v/>
      </c>
      <c r="AX87" s="655" t="str">
        <f t="shared" si="2"/>
        <v/>
      </c>
      <c r="AY87" s="655" t="str">
        <f t="shared" si="3"/>
        <v/>
      </c>
      <c r="AZ87" s="655" t="str">
        <f>IF(F87="","",IF(OR(AND(分岐管理シート!D85=4,J87="Ⅱ．物価高の克服"),AND(分岐管理シート!D85=8,J87="米国関税措置"),AND(分岐管理シート!D85=10,J87="Ⅰ．生活の安全保障・物価高への対応")),"","error"))</f>
        <v/>
      </c>
      <c r="BA87" s="644" t="str">
        <f t="shared" si="4"/>
        <v/>
      </c>
      <c r="BB87" s="644" t="str">
        <f t="shared" si="19"/>
        <v/>
      </c>
      <c r="BC87" s="656" t="str">
        <f t="shared" si="23"/>
        <v/>
      </c>
      <c r="BD87" s="657" t="str">
        <f t="shared" si="20"/>
        <v/>
      </c>
      <c r="BE87" s="644" t="str">
        <f t="shared" si="21"/>
        <v/>
      </c>
      <c r="BF87" s="655" t="str" cm="1">
        <f t="array" ref="BF87">IF(SUMPRODUCT(COUNTIF(M87:O87, M87:O87))&gt;COUNTA(M87:O87),"error","")</f>
        <v/>
      </c>
      <c r="BG87" s="644" t="str">
        <f t="shared" si="24"/>
        <v/>
      </c>
      <c r="BH87" s="644" t="str">
        <f t="shared" si="25"/>
        <v/>
      </c>
      <c r="BI87" s="644" t="str">
        <f t="shared" si="22"/>
        <v/>
      </c>
      <c r="BJ87" s="647"/>
      <c r="BK87" s="638"/>
      <c r="BL87" s="644" t="str">
        <f t="shared" si="5"/>
        <v/>
      </c>
      <c r="BM87" s="644" t="str">
        <f t="shared" si="14"/>
        <v/>
      </c>
      <c r="BN87" s="644" t="str">
        <f t="shared" si="6"/>
        <v/>
      </c>
      <c r="BO87" s="644" t="str">
        <f t="shared" si="26"/>
        <v/>
      </c>
      <c r="BP87" s="641"/>
      <c r="BQ87" s="644"/>
      <c r="BR87" s="638"/>
      <c r="BS87" s="638"/>
      <c r="BT87" s="644" t="str">
        <f t="shared" si="7"/>
        <v/>
      </c>
      <c r="BU87" s="644" t="str">
        <f t="shared" si="8"/>
        <v/>
      </c>
      <c r="BV87" s="644" t="str">
        <f>IF(F87="","",IF(OR(分岐管理シート!AE85&lt;27,分岐管理シート!AE85&gt;38),"error",""))</f>
        <v/>
      </c>
      <c r="BW87" s="644" t="str">
        <f>IF(AND(D87="R7_補正", OR(分岐管理シート!AF85&lt;27,分岐管理シート!AF85&gt;38)),"error","")</f>
        <v/>
      </c>
      <c r="BX87" s="644" t="str">
        <f>IF(F87="","",IF(OR(分岐管理シート!AG85&lt;27,分岐管理シート!AG85&gt;39),"error",""))</f>
        <v/>
      </c>
      <c r="BY87" s="644" t="str">
        <f>IF(F87="","",IF(AND(AD87="－",OR(分岐管理シート!AG85&lt;27,分岐管理シート!AG85&gt;38)),"error",IF(AND(AD87="○",分岐管理シート!AG85&lt;27),"error","")))</f>
        <v/>
      </c>
      <c r="BZ87" s="641" t="str">
        <f>IF(OR(D87="", D87="R6_補正", D87="R7_予備"),
   "",IF(F87="","",IF(AND(VLOOKUP(AE87,―!$AH$15:$AI$40,2,FALSE) &lt;= VLOOKUP(AF87,―!$AH$15:$AI$40,2,FALSE),VLOOKUP(AF87,―!$AH$15:$AI$40,2,FALSE) &lt;= VLOOKUP(AG87,―!$AH$15:$AI$40,2,FALSE)),"","error")))</f>
        <v/>
      </c>
      <c r="CA87" s="647"/>
      <c r="CB87" s="638"/>
      <c r="CC87" s="638"/>
      <c r="CD87" s="644" t="str">
        <f>IF(F87="","",IF(OR(分岐管理シート!AJ85&lt;1,分岐管理シート!AJ85&gt;88),"error",""))</f>
        <v/>
      </c>
      <c r="CE87" s="644" t="str">
        <f t="shared" si="12"/>
        <v/>
      </c>
      <c r="CF87" s="644" t="str">
        <f>IF(F87="","",IF(OR(AND(分岐管理シート!D85=4, OR(分岐管理シート!AQ85&lt;4, 分岐管理シート!AQ85&gt;9)),AND(OR(分岐管理シート!D85=8, 分岐管理シート!D85=10), OR(分岐管理シート!AQ85&lt;7, 分岐管理シート!AQ85&gt;9))),"error",""))</f>
        <v/>
      </c>
      <c r="CG87" s="644" t="str">
        <f t="shared" si="27"/>
        <v/>
      </c>
      <c r="CH87" s="644" t="str">
        <f>分岐管理シート!BD85</f>
        <v/>
      </c>
      <c r="CI87" s="666" t="str">
        <f t="shared" si="28"/>
        <v/>
      </c>
      <c r="CM87"/>
      <c r="CN87"/>
    </row>
    <row r="88" spans="1:92" s="57" customFormat="1" ht="24" x14ac:dyDescent="0.15">
      <c r="A88" s="33"/>
      <c r="B88" s="34"/>
      <c r="C88" s="551">
        <v>14</v>
      </c>
      <c r="D88" s="546"/>
      <c r="E88" s="544"/>
      <c r="F88" s="553"/>
      <c r="G88" s="553"/>
      <c r="H88" s="553"/>
      <c r="I88" s="555"/>
      <c r="J88" s="555"/>
      <c r="K88" s="556"/>
      <c r="L88" s="555"/>
      <c r="M88" s="572"/>
      <c r="N88" s="572"/>
      <c r="O88" s="572"/>
      <c r="P88" s="558"/>
      <c r="Q88" s="559">
        <f t="shared" si="15"/>
        <v>0</v>
      </c>
      <c r="R88" s="560">
        <f t="shared" si="16"/>
        <v>0</v>
      </c>
      <c r="S88" s="561"/>
      <c r="T88" s="559"/>
      <c r="U88" s="559"/>
      <c r="V88" s="559"/>
      <c r="W88" s="562"/>
      <c r="X88" s="561"/>
      <c r="Y88" s="561"/>
      <c r="Z88" s="561"/>
      <c r="AA88" s="564"/>
      <c r="AB88" s="553"/>
      <c r="AC88" s="553"/>
      <c r="AD88" s="553"/>
      <c r="AE88" s="565"/>
      <c r="AF88" s="565"/>
      <c r="AG88" s="565"/>
      <c r="AH88" s="566"/>
      <c r="AI88" s="566"/>
      <c r="AJ88" s="564"/>
      <c r="AK88" s="567"/>
      <c r="AL88" s="567"/>
      <c r="AM88" s="688"/>
      <c r="AN88" s="567"/>
      <c r="AO88" s="691"/>
      <c r="AP88" s="564"/>
      <c r="AQ88" s="568"/>
      <c r="AR88" s="622"/>
      <c r="AS88" s="628"/>
      <c r="AT88" s="633"/>
      <c r="AU88" s="655" t="str">
        <f t="shared" si="17"/>
        <v/>
      </c>
      <c r="AV88" s="655" t="str">
        <f t="shared" si="18"/>
        <v/>
      </c>
      <c r="AW88" s="655" t="str">
        <f t="shared" si="1"/>
        <v/>
      </c>
      <c r="AX88" s="655" t="str">
        <f t="shared" si="2"/>
        <v/>
      </c>
      <c r="AY88" s="655" t="str">
        <f t="shared" si="3"/>
        <v/>
      </c>
      <c r="AZ88" s="655" t="str">
        <f>IF(F88="","",IF(OR(AND(分岐管理シート!D86=4,J88="Ⅱ．物価高の克服"),AND(分岐管理シート!D86=8,J88="米国関税措置"),AND(分岐管理シート!D86=10,J88="Ⅰ．生活の安全保障・物価高への対応")),"","error"))</f>
        <v/>
      </c>
      <c r="BA88" s="644" t="str">
        <f t="shared" si="4"/>
        <v/>
      </c>
      <c r="BB88" s="644" t="str">
        <f t="shared" si="19"/>
        <v/>
      </c>
      <c r="BC88" s="656" t="str">
        <f t="shared" si="23"/>
        <v/>
      </c>
      <c r="BD88" s="657" t="str">
        <f t="shared" si="20"/>
        <v/>
      </c>
      <c r="BE88" s="644" t="str">
        <f t="shared" si="21"/>
        <v/>
      </c>
      <c r="BF88" s="655" t="str" cm="1">
        <f t="array" ref="BF88">IF(SUMPRODUCT(COUNTIF(M88:O88, M88:O88))&gt;COUNTA(M88:O88),"error","")</f>
        <v/>
      </c>
      <c r="BG88" s="644" t="str">
        <f t="shared" si="24"/>
        <v/>
      </c>
      <c r="BH88" s="644" t="str">
        <f t="shared" si="25"/>
        <v/>
      </c>
      <c r="BI88" s="644" t="str">
        <f t="shared" si="22"/>
        <v/>
      </c>
      <c r="BJ88" s="647"/>
      <c r="BK88" s="638"/>
      <c r="BL88" s="644" t="str">
        <f t="shared" si="5"/>
        <v/>
      </c>
      <c r="BM88" s="644" t="str">
        <f t="shared" si="14"/>
        <v/>
      </c>
      <c r="BN88" s="644" t="str">
        <f t="shared" si="6"/>
        <v/>
      </c>
      <c r="BO88" s="644" t="str">
        <f t="shared" si="26"/>
        <v/>
      </c>
      <c r="BP88" s="641"/>
      <c r="BQ88" s="644"/>
      <c r="BR88" s="638"/>
      <c r="BS88" s="638"/>
      <c r="BT88" s="644" t="str">
        <f t="shared" si="7"/>
        <v/>
      </c>
      <c r="BU88" s="644" t="str">
        <f t="shared" si="8"/>
        <v/>
      </c>
      <c r="BV88" s="644" t="str">
        <f>IF(F88="","",IF(OR(分岐管理シート!AE86&lt;27,分岐管理シート!AE86&gt;38),"error",""))</f>
        <v/>
      </c>
      <c r="BW88" s="644" t="str">
        <f>IF(AND(D88="R7_補正", OR(分岐管理シート!AF86&lt;27,分岐管理シート!AF86&gt;38)),"error","")</f>
        <v/>
      </c>
      <c r="BX88" s="644" t="str">
        <f>IF(F88="","",IF(OR(分岐管理シート!AG86&lt;27,分岐管理シート!AG86&gt;39),"error",""))</f>
        <v/>
      </c>
      <c r="BY88" s="644" t="str">
        <f>IF(F88="","",IF(AND(AD88="－",OR(分岐管理シート!AG86&lt;27,分岐管理シート!AG86&gt;38)),"error",IF(AND(AD88="○",分岐管理シート!AG86&lt;27),"error","")))</f>
        <v/>
      </c>
      <c r="BZ88" s="641" t="str">
        <f>IF(OR(D88="", D88="R6_補正", D88="R7_予備"),
   "",IF(F88="","",IF(AND(VLOOKUP(AE88,―!$AH$15:$AI$40,2,FALSE) &lt;= VLOOKUP(AF88,―!$AH$15:$AI$40,2,FALSE),VLOOKUP(AF88,―!$AH$15:$AI$40,2,FALSE) &lt;= VLOOKUP(AG88,―!$AH$15:$AI$40,2,FALSE)),"","error")))</f>
        <v/>
      </c>
      <c r="CA88" s="647"/>
      <c r="CB88" s="638"/>
      <c r="CC88" s="638"/>
      <c r="CD88" s="644" t="str">
        <f>IF(F88="","",IF(OR(分岐管理シート!AJ86&lt;1,分岐管理シート!AJ86&gt;88),"error",""))</f>
        <v/>
      </c>
      <c r="CE88" s="644" t="str">
        <f t="shared" si="12"/>
        <v/>
      </c>
      <c r="CF88" s="644" t="str">
        <f>IF(F88="","",IF(OR(AND(分岐管理シート!D86=4, OR(分岐管理シート!AQ86&lt;4, 分岐管理シート!AQ86&gt;9)),AND(OR(分岐管理シート!D86=8, 分岐管理シート!D86=10), OR(分岐管理シート!AQ86&lt;7, 分岐管理シート!AQ86&gt;9))),"error",""))</f>
        <v/>
      </c>
      <c r="CG88" s="644" t="str">
        <f t="shared" si="27"/>
        <v/>
      </c>
      <c r="CH88" s="644" t="str">
        <f>分岐管理シート!BD86</f>
        <v/>
      </c>
      <c r="CI88" s="666" t="str">
        <f t="shared" si="28"/>
        <v/>
      </c>
      <c r="CM88"/>
      <c r="CN88"/>
    </row>
    <row r="89" spans="1:92" s="57" customFormat="1" ht="24" x14ac:dyDescent="0.15">
      <c r="A89" s="33"/>
      <c r="B89" s="34"/>
      <c r="C89" s="551">
        <v>15</v>
      </c>
      <c r="D89" s="546"/>
      <c r="E89" s="544"/>
      <c r="F89" s="553"/>
      <c r="G89" s="553"/>
      <c r="H89" s="553"/>
      <c r="I89" s="555"/>
      <c r="J89" s="555"/>
      <c r="K89" s="556"/>
      <c r="L89" s="555"/>
      <c r="M89" s="572"/>
      <c r="N89" s="572"/>
      <c r="O89" s="572"/>
      <c r="P89" s="558"/>
      <c r="Q89" s="559">
        <f t="shared" si="15"/>
        <v>0</v>
      </c>
      <c r="R89" s="560">
        <f t="shared" si="16"/>
        <v>0</v>
      </c>
      <c r="S89" s="561"/>
      <c r="T89" s="559"/>
      <c r="U89" s="559"/>
      <c r="V89" s="559"/>
      <c r="W89" s="562"/>
      <c r="X89" s="561"/>
      <c r="Y89" s="561"/>
      <c r="Z89" s="561"/>
      <c r="AA89" s="564"/>
      <c r="AB89" s="553"/>
      <c r="AC89" s="553"/>
      <c r="AD89" s="553"/>
      <c r="AE89" s="565"/>
      <c r="AF89" s="565"/>
      <c r="AG89" s="565"/>
      <c r="AH89" s="566"/>
      <c r="AI89" s="566"/>
      <c r="AJ89" s="564"/>
      <c r="AK89" s="567"/>
      <c r="AL89" s="567"/>
      <c r="AM89" s="688"/>
      <c r="AN89" s="567"/>
      <c r="AO89" s="691"/>
      <c r="AP89" s="564"/>
      <c r="AQ89" s="568"/>
      <c r="AR89" s="622"/>
      <c r="AS89" s="628"/>
      <c r="AT89" s="633"/>
      <c r="AU89" s="655" t="str">
        <f t="shared" si="17"/>
        <v/>
      </c>
      <c r="AV89" s="655" t="str">
        <f t="shared" si="18"/>
        <v/>
      </c>
      <c r="AW89" s="655" t="str">
        <f t="shared" si="1"/>
        <v/>
      </c>
      <c r="AX89" s="655" t="str">
        <f t="shared" si="2"/>
        <v/>
      </c>
      <c r="AY89" s="655" t="str">
        <f t="shared" si="3"/>
        <v/>
      </c>
      <c r="AZ89" s="655" t="str">
        <f>IF(F89="","",IF(OR(AND(分岐管理シート!D87=4,J89="Ⅱ．物価高の克服"),AND(分岐管理シート!D87=8,J89="米国関税措置"),AND(分岐管理シート!D87=10,J89="Ⅰ．生活の安全保障・物価高への対応")),"","error"))</f>
        <v/>
      </c>
      <c r="BA89" s="644" t="str">
        <f t="shared" si="4"/>
        <v/>
      </c>
      <c r="BB89" s="644" t="str">
        <f t="shared" si="19"/>
        <v/>
      </c>
      <c r="BC89" s="656" t="str">
        <f t="shared" si="23"/>
        <v/>
      </c>
      <c r="BD89" s="657" t="str">
        <f t="shared" si="20"/>
        <v/>
      </c>
      <c r="BE89" s="644" t="str">
        <f t="shared" si="21"/>
        <v/>
      </c>
      <c r="BF89" s="655" t="str" cm="1">
        <f t="array" ref="BF89">IF(SUMPRODUCT(COUNTIF(M89:O89, M89:O89))&gt;COUNTA(M89:O89),"error","")</f>
        <v/>
      </c>
      <c r="BG89" s="644" t="str">
        <f t="shared" si="24"/>
        <v/>
      </c>
      <c r="BH89" s="644" t="str">
        <f t="shared" si="25"/>
        <v/>
      </c>
      <c r="BI89" s="644" t="str">
        <f t="shared" si="22"/>
        <v/>
      </c>
      <c r="BJ89" s="647"/>
      <c r="BK89" s="638"/>
      <c r="BL89" s="644" t="str">
        <f t="shared" si="5"/>
        <v/>
      </c>
      <c r="BM89" s="644" t="str">
        <f t="shared" si="14"/>
        <v/>
      </c>
      <c r="BN89" s="644" t="str">
        <f t="shared" si="6"/>
        <v/>
      </c>
      <c r="BO89" s="644" t="str">
        <f t="shared" si="26"/>
        <v/>
      </c>
      <c r="BP89" s="641"/>
      <c r="BQ89" s="644"/>
      <c r="BR89" s="638"/>
      <c r="BS89" s="638"/>
      <c r="BT89" s="644" t="str">
        <f t="shared" si="7"/>
        <v/>
      </c>
      <c r="BU89" s="644" t="str">
        <f t="shared" si="8"/>
        <v/>
      </c>
      <c r="BV89" s="644" t="str">
        <f>IF(F89="","",IF(OR(分岐管理シート!AE87&lt;27,分岐管理シート!AE87&gt;38),"error",""))</f>
        <v/>
      </c>
      <c r="BW89" s="644" t="str">
        <f>IF(AND(D89="R7_補正", OR(分岐管理シート!AF87&lt;27,分岐管理シート!AF87&gt;38)),"error","")</f>
        <v/>
      </c>
      <c r="BX89" s="644" t="str">
        <f>IF(F89="","",IF(OR(分岐管理シート!AG87&lt;27,分岐管理シート!AG87&gt;39),"error",""))</f>
        <v/>
      </c>
      <c r="BY89" s="644" t="str">
        <f>IF(F89="","",IF(AND(AD89="－",OR(分岐管理シート!AG87&lt;27,分岐管理シート!AG87&gt;38)),"error",IF(AND(AD89="○",分岐管理シート!AG87&lt;27),"error","")))</f>
        <v/>
      </c>
      <c r="BZ89" s="641" t="str">
        <f>IF(OR(D89="", D89="R6_補正", D89="R7_予備"),
   "",IF(F89="","",IF(AND(VLOOKUP(AE89,―!$AH$15:$AI$40,2,FALSE) &lt;= VLOOKUP(AF89,―!$AH$15:$AI$40,2,FALSE),VLOOKUP(AF89,―!$AH$15:$AI$40,2,FALSE) &lt;= VLOOKUP(AG89,―!$AH$15:$AI$40,2,FALSE)),"","error")))</f>
        <v/>
      </c>
      <c r="CA89" s="647"/>
      <c r="CB89" s="638"/>
      <c r="CC89" s="638"/>
      <c r="CD89" s="644" t="str">
        <f>IF(F89="","",IF(OR(分岐管理シート!AJ87&lt;1,分岐管理シート!AJ87&gt;88),"error",""))</f>
        <v/>
      </c>
      <c r="CE89" s="644" t="str">
        <f t="shared" si="12"/>
        <v/>
      </c>
      <c r="CF89" s="644" t="str">
        <f>IF(F89="","",IF(OR(AND(分岐管理シート!D87=4, OR(分岐管理シート!AQ87&lt;4, 分岐管理シート!AQ87&gt;9)),AND(OR(分岐管理シート!D87=8, 分岐管理シート!D87=10), OR(分岐管理シート!AQ87&lt;7, 分岐管理シート!AQ87&gt;9))),"error",""))</f>
        <v/>
      </c>
      <c r="CG89" s="644" t="str">
        <f t="shared" si="27"/>
        <v/>
      </c>
      <c r="CH89" s="644" t="str">
        <f>分岐管理シート!BD87</f>
        <v/>
      </c>
      <c r="CI89" s="666" t="str">
        <f t="shared" si="28"/>
        <v/>
      </c>
      <c r="CM89"/>
      <c r="CN89"/>
    </row>
    <row r="90" spans="1:92" s="57" customFormat="1" ht="24" x14ac:dyDescent="0.15">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66"/>
      <c r="AJ90" s="564"/>
      <c r="AK90" s="567"/>
      <c r="AL90" s="567"/>
      <c r="AM90" s="688"/>
      <c r="AN90" s="567"/>
      <c r="AO90" s="691"/>
      <c r="AP90" s="564"/>
      <c r="AQ90" s="568"/>
      <c r="AR90" s="622"/>
      <c r="AS90" s="628"/>
      <c r="AT90" s="633"/>
      <c r="AU90" s="655" t="str">
        <f t="shared" si="17"/>
        <v/>
      </c>
      <c r="AV90" s="655" t="str">
        <f t="shared" si="18"/>
        <v/>
      </c>
      <c r="AW90" s="655" t="str">
        <f t="shared" si="1"/>
        <v/>
      </c>
      <c r="AX90" s="655" t="str">
        <f t="shared" si="2"/>
        <v/>
      </c>
      <c r="AY90" s="655" t="str">
        <f t="shared" si="3"/>
        <v/>
      </c>
      <c r="AZ90" s="655" t="str">
        <f>IF(F90="","",IF(OR(AND(分岐管理シート!D88=4,J90="Ⅱ．物価高の克服"),AND(分岐管理シート!D88=8,J90="米国関税措置"),AND(分岐管理シート!D88=10,J90="Ⅰ．生活の安全保障・物価高への対応")),"","error"))</f>
        <v/>
      </c>
      <c r="BA90" s="644" t="str">
        <f t="shared" si="4"/>
        <v/>
      </c>
      <c r="BB90" s="644" t="str">
        <f t="shared" si="19"/>
        <v/>
      </c>
      <c r="BC90" s="656" t="str">
        <f t="shared" si="23"/>
        <v/>
      </c>
      <c r="BD90" s="657" t="str">
        <f t="shared" si="20"/>
        <v/>
      </c>
      <c r="BE90" s="644" t="str">
        <f t="shared" si="21"/>
        <v/>
      </c>
      <c r="BF90" s="655" t="str" cm="1">
        <f t="array" ref="BF90">IF(SUMPRODUCT(COUNTIF(M90:O90, M90:O90))&gt;COUNTA(M90:O90),"error","")</f>
        <v/>
      </c>
      <c r="BG90" s="644" t="str">
        <f t="shared" si="24"/>
        <v/>
      </c>
      <c r="BH90" s="644" t="str">
        <f t="shared" si="25"/>
        <v/>
      </c>
      <c r="BI90" s="644" t="str">
        <f t="shared" si="22"/>
        <v/>
      </c>
      <c r="BJ90" s="647"/>
      <c r="BK90" s="638"/>
      <c r="BL90" s="644" t="str">
        <f t="shared" si="5"/>
        <v/>
      </c>
      <c r="BM90" s="644" t="str">
        <f t="shared" si="14"/>
        <v/>
      </c>
      <c r="BN90" s="644" t="str">
        <f t="shared" si="6"/>
        <v/>
      </c>
      <c r="BO90" s="644" t="str">
        <f t="shared" si="26"/>
        <v/>
      </c>
      <c r="BP90" s="641"/>
      <c r="BQ90" s="644"/>
      <c r="BR90" s="638"/>
      <c r="BS90" s="638"/>
      <c r="BT90" s="644" t="str">
        <f t="shared" si="7"/>
        <v/>
      </c>
      <c r="BU90" s="644" t="str">
        <f t="shared" si="8"/>
        <v/>
      </c>
      <c r="BV90" s="644" t="str">
        <f>IF(F90="","",IF(OR(分岐管理シート!AE88&lt;27,分岐管理シート!AE88&gt;38),"error",""))</f>
        <v/>
      </c>
      <c r="BW90" s="644" t="str">
        <f>IF(AND(D90="R7_補正", OR(分岐管理シート!AF88&lt;27,分岐管理シート!AF88&gt;38)),"error","")</f>
        <v/>
      </c>
      <c r="BX90" s="644" t="str">
        <f>IF(F90="","",IF(OR(分岐管理シート!AG88&lt;27,分岐管理シート!AG88&gt;39),"error",""))</f>
        <v/>
      </c>
      <c r="BY90" s="644" t="str">
        <f>IF(F90="","",IF(AND(AD90="－",OR(分岐管理シート!AG88&lt;27,分岐管理シート!AG88&gt;38)),"error",IF(AND(AD90="○",分岐管理シート!AG88&lt;27),"error","")))</f>
        <v/>
      </c>
      <c r="BZ90" s="641" t="str">
        <f>IF(OR(D90="", D90="R6_補正", D90="R7_予備"),
   "",IF(F90="","",IF(AND(VLOOKUP(AE90,―!$AH$15:$AI$40,2,FALSE) &lt;= VLOOKUP(AF90,―!$AH$15:$AI$40,2,FALSE),VLOOKUP(AF90,―!$AH$15:$AI$40,2,FALSE) &lt;= VLOOKUP(AG90,―!$AH$15:$AI$40,2,FALSE)),"","error")))</f>
        <v/>
      </c>
      <c r="CA90" s="647"/>
      <c r="CB90" s="638"/>
      <c r="CC90" s="638"/>
      <c r="CD90" s="644" t="str">
        <f>IF(F90="","",IF(OR(分岐管理シート!AJ88&lt;1,分岐管理シート!AJ88&gt;88),"error",""))</f>
        <v/>
      </c>
      <c r="CE90" s="644" t="str">
        <f t="shared" si="12"/>
        <v/>
      </c>
      <c r="CF90" s="644" t="str">
        <f>IF(F90="","",IF(OR(AND(分岐管理シート!D88=4, OR(分岐管理シート!AQ88&lt;4, 分岐管理シート!AQ88&gt;9)),AND(OR(分岐管理シート!D88=8, 分岐管理シート!D88=10), OR(分岐管理シート!AQ88&lt;7, 分岐管理シート!AQ88&gt;9))),"error",""))</f>
        <v/>
      </c>
      <c r="CG90" s="644" t="str">
        <f t="shared" si="27"/>
        <v/>
      </c>
      <c r="CH90" s="644" t="str">
        <f>分岐管理シート!BD88</f>
        <v/>
      </c>
      <c r="CI90" s="666" t="str">
        <f t="shared" si="28"/>
        <v/>
      </c>
      <c r="CM90"/>
      <c r="CN90"/>
    </row>
    <row r="91" spans="1:92" s="57" customFormat="1" ht="24" x14ac:dyDescent="0.15">
      <c r="A91" s="33"/>
      <c r="B91" s="34"/>
      <c r="C91" s="551">
        <v>17</v>
      </c>
      <c r="D91" s="546"/>
      <c r="E91" s="544"/>
      <c r="F91" s="553"/>
      <c r="G91" s="553"/>
      <c r="H91" s="553"/>
      <c r="I91" s="555"/>
      <c r="J91" s="555"/>
      <c r="K91" s="556"/>
      <c r="L91" s="555"/>
      <c r="M91" s="572"/>
      <c r="N91" s="572"/>
      <c r="O91" s="572"/>
      <c r="P91" s="558"/>
      <c r="Q91" s="559">
        <f t="shared" si="15"/>
        <v>0</v>
      </c>
      <c r="R91" s="560">
        <f t="shared" si="16"/>
        <v>0</v>
      </c>
      <c r="S91" s="561"/>
      <c r="T91" s="559"/>
      <c r="U91" s="559"/>
      <c r="V91" s="559"/>
      <c r="W91" s="562"/>
      <c r="X91" s="561"/>
      <c r="Y91" s="561"/>
      <c r="Z91" s="561"/>
      <c r="AA91" s="564"/>
      <c r="AB91" s="553"/>
      <c r="AC91" s="553"/>
      <c r="AD91" s="553"/>
      <c r="AE91" s="565"/>
      <c r="AF91" s="565"/>
      <c r="AG91" s="565"/>
      <c r="AH91" s="566"/>
      <c r="AI91" s="566"/>
      <c r="AJ91" s="564"/>
      <c r="AK91" s="567"/>
      <c r="AL91" s="567"/>
      <c r="AM91" s="688"/>
      <c r="AN91" s="567"/>
      <c r="AO91" s="691"/>
      <c r="AP91" s="564"/>
      <c r="AQ91" s="568"/>
      <c r="AR91" s="622"/>
      <c r="AS91" s="628"/>
      <c r="AT91" s="633"/>
      <c r="AU91" s="655" t="str">
        <f t="shared" si="17"/>
        <v/>
      </c>
      <c r="AV91" s="655" t="str">
        <f t="shared" si="18"/>
        <v/>
      </c>
      <c r="AW91" s="655" t="str">
        <f t="shared" si="1"/>
        <v/>
      </c>
      <c r="AX91" s="655" t="str">
        <f t="shared" si="2"/>
        <v/>
      </c>
      <c r="AY91" s="655" t="str">
        <f t="shared" si="3"/>
        <v/>
      </c>
      <c r="AZ91" s="655" t="str">
        <f>IF(F91="","",IF(OR(AND(分岐管理シート!D89=4,J91="Ⅱ．物価高の克服"),AND(分岐管理シート!D89=8,J91="米国関税措置"),AND(分岐管理シート!D89=10,J91="Ⅰ．生活の安全保障・物価高への対応")),"","error"))</f>
        <v/>
      </c>
      <c r="BA91" s="644" t="str">
        <f t="shared" si="4"/>
        <v/>
      </c>
      <c r="BB91" s="644" t="str">
        <f t="shared" si="19"/>
        <v/>
      </c>
      <c r="BC91" s="656" t="str">
        <f t="shared" si="23"/>
        <v/>
      </c>
      <c r="BD91" s="657" t="str">
        <f t="shared" si="20"/>
        <v/>
      </c>
      <c r="BE91" s="644" t="str">
        <f t="shared" si="21"/>
        <v/>
      </c>
      <c r="BF91" s="655" t="str" cm="1">
        <f t="array" ref="BF91">IF(SUMPRODUCT(COUNTIF(M91:O91, M91:O91))&gt;COUNTA(M91:O91),"error","")</f>
        <v/>
      </c>
      <c r="BG91" s="644" t="str">
        <f t="shared" si="24"/>
        <v/>
      </c>
      <c r="BH91" s="644" t="str">
        <f t="shared" si="25"/>
        <v/>
      </c>
      <c r="BI91" s="644" t="str">
        <f t="shared" si="22"/>
        <v/>
      </c>
      <c r="BJ91" s="647"/>
      <c r="BK91" s="638"/>
      <c r="BL91" s="644" t="str">
        <f t="shared" si="5"/>
        <v/>
      </c>
      <c r="BM91" s="644" t="str">
        <f t="shared" si="14"/>
        <v/>
      </c>
      <c r="BN91" s="644" t="str">
        <f t="shared" si="6"/>
        <v/>
      </c>
      <c r="BO91" s="644" t="str">
        <f t="shared" si="26"/>
        <v/>
      </c>
      <c r="BP91" s="641"/>
      <c r="BQ91" s="644"/>
      <c r="BR91" s="638"/>
      <c r="BS91" s="638"/>
      <c r="BT91" s="644" t="str">
        <f t="shared" si="7"/>
        <v/>
      </c>
      <c r="BU91" s="644" t="str">
        <f t="shared" si="8"/>
        <v/>
      </c>
      <c r="BV91" s="644" t="str">
        <f>IF(F91="","",IF(OR(分岐管理シート!AE89&lt;27,分岐管理シート!AE89&gt;38),"error",""))</f>
        <v/>
      </c>
      <c r="BW91" s="644" t="str">
        <f>IF(AND(D91="R7_補正", OR(分岐管理シート!AF89&lt;27,分岐管理シート!AF89&gt;38)),"error","")</f>
        <v/>
      </c>
      <c r="BX91" s="644" t="str">
        <f>IF(F91="","",IF(OR(分岐管理シート!AG89&lt;27,分岐管理シート!AG89&gt;39),"error",""))</f>
        <v/>
      </c>
      <c r="BY91" s="644" t="str">
        <f>IF(F91="","",IF(AND(AD91="－",OR(分岐管理シート!AG89&lt;27,分岐管理シート!AG89&gt;38)),"error",IF(AND(AD91="○",分岐管理シート!AG89&lt;27),"error","")))</f>
        <v/>
      </c>
      <c r="BZ91" s="641" t="str">
        <f>IF(OR(D91="", D91="R6_補正", D91="R7_予備"),
   "",IF(F91="","",IF(AND(VLOOKUP(AE91,―!$AH$15:$AI$40,2,FALSE) &lt;= VLOOKUP(AF91,―!$AH$15:$AI$40,2,FALSE),VLOOKUP(AF91,―!$AH$15:$AI$40,2,FALSE) &lt;= VLOOKUP(AG91,―!$AH$15:$AI$40,2,FALSE)),"","error")))</f>
        <v/>
      </c>
      <c r="CA91" s="647"/>
      <c r="CB91" s="638"/>
      <c r="CC91" s="638"/>
      <c r="CD91" s="644" t="str">
        <f>IF(F91="","",IF(OR(分岐管理シート!AJ89&lt;1,分岐管理シート!AJ89&gt;88),"error",""))</f>
        <v/>
      </c>
      <c r="CE91" s="644" t="str">
        <f t="shared" si="12"/>
        <v/>
      </c>
      <c r="CF91" s="644" t="str">
        <f>IF(F91="","",IF(OR(AND(分岐管理シート!D89=4, OR(分岐管理シート!AQ89&lt;4, 分岐管理シート!AQ89&gt;9)),AND(OR(分岐管理シート!D89=8, 分岐管理シート!D89=10), OR(分岐管理シート!AQ89&lt;7, 分岐管理シート!AQ89&gt;9))),"error",""))</f>
        <v/>
      </c>
      <c r="CG91" s="644" t="str">
        <f t="shared" si="27"/>
        <v/>
      </c>
      <c r="CH91" s="644" t="str">
        <f>分岐管理シート!BD89</f>
        <v/>
      </c>
      <c r="CI91" s="666" t="str">
        <f t="shared" si="28"/>
        <v/>
      </c>
      <c r="CM91"/>
      <c r="CN91"/>
    </row>
    <row r="92" spans="1:92" s="57" customFormat="1" ht="24" x14ac:dyDescent="0.15">
      <c r="A92" s="33"/>
      <c r="B92" s="34"/>
      <c r="C92" s="551">
        <v>18</v>
      </c>
      <c r="D92" s="546"/>
      <c r="E92" s="544"/>
      <c r="F92" s="553"/>
      <c r="G92" s="553"/>
      <c r="H92" s="553"/>
      <c r="I92" s="555"/>
      <c r="J92" s="555"/>
      <c r="K92" s="556"/>
      <c r="L92" s="555"/>
      <c r="M92" s="572"/>
      <c r="N92" s="572"/>
      <c r="O92" s="572"/>
      <c r="P92" s="558"/>
      <c r="Q92" s="559">
        <f t="shared" si="15"/>
        <v>0</v>
      </c>
      <c r="R92" s="560">
        <f t="shared" si="16"/>
        <v>0</v>
      </c>
      <c r="S92" s="561"/>
      <c r="T92" s="559"/>
      <c r="U92" s="559"/>
      <c r="V92" s="559"/>
      <c r="W92" s="562"/>
      <c r="X92" s="561"/>
      <c r="Y92" s="561"/>
      <c r="Z92" s="561"/>
      <c r="AA92" s="564"/>
      <c r="AB92" s="553"/>
      <c r="AC92" s="553"/>
      <c r="AD92" s="553"/>
      <c r="AE92" s="565"/>
      <c r="AF92" s="565"/>
      <c r="AG92" s="565"/>
      <c r="AH92" s="566"/>
      <c r="AI92" s="566"/>
      <c r="AJ92" s="564"/>
      <c r="AK92" s="567"/>
      <c r="AL92" s="567"/>
      <c r="AM92" s="688"/>
      <c r="AN92" s="567"/>
      <c r="AO92" s="691"/>
      <c r="AP92" s="564"/>
      <c r="AQ92" s="568"/>
      <c r="AR92" s="622"/>
      <c r="AS92" s="628"/>
      <c r="AT92" s="633"/>
      <c r="AU92" s="655" t="str">
        <f t="shared" si="17"/>
        <v/>
      </c>
      <c r="AV92" s="655" t="str">
        <f t="shared" si="18"/>
        <v/>
      </c>
      <c r="AW92" s="655" t="str">
        <f t="shared" si="1"/>
        <v/>
      </c>
      <c r="AX92" s="655" t="str">
        <f t="shared" si="2"/>
        <v/>
      </c>
      <c r="AY92" s="655" t="str">
        <f t="shared" si="3"/>
        <v/>
      </c>
      <c r="AZ92" s="655" t="str">
        <f>IF(F92="","",IF(OR(AND(分岐管理シート!D90=4,J92="Ⅱ．物価高の克服"),AND(分岐管理シート!D90=8,J92="米国関税措置"),AND(分岐管理シート!D90=10,J92="Ⅰ．生活の安全保障・物価高への対応")),"","error"))</f>
        <v/>
      </c>
      <c r="BA92" s="644" t="str">
        <f t="shared" si="4"/>
        <v/>
      </c>
      <c r="BB92" s="644" t="str">
        <f t="shared" si="19"/>
        <v/>
      </c>
      <c r="BC92" s="656" t="str">
        <f t="shared" si="23"/>
        <v/>
      </c>
      <c r="BD92" s="657" t="str">
        <f t="shared" si="20"/>
        <v/>
      </c>
      <c r="BE92" s="644" t="str">
        <f t="shared" si="21"/>
        <v/>
      </c>
      <c r="BF92" s="655" t="str" cm="1">
        <f t="array" ref="BF92">IF(SUMPRODUCT(COUNTIF(M92:O92, M92:O92))&gt;COUNTA(M92:O92),"error","")</f>
        <v/>
      </c>
      <c r="BG92" s="644" t="str">
        <f t="shared" si="24"/>
        <v/>
      </c>
      <c r="BH92" s="644" t="str">
        <f t="shared" si="25"/>
        <v/>
      </c>
      <c r="BI92" s="644" t="str">
        <f t="shared" si="22"/>
        <v/>
      </c>
      <c r="BJ92" s="647"/>
      <c r="BK92" s="638"/>
      <c r="BL92" s="644" t="str">
        <f t="shared" si="5"/>
        <v/>
      </c>
      <c r="BM92" s="644" t="str">
        <f t="shared" si="14"/>
        <v/>
      </c>
      <c r="BN92" s="644" t="str">
        <f t="shared" si="6"/>
        <v/>
      </c>
      <c r="BO92" s="644" t="str">
        <f t="shared" si="26"/>
        <v/>
      </c>
      <c r="BP92" s="641"/>
      <c r="BQ92" s="644"/>
      <c r="BR92" s="638"/>
      <c r="BS92" s="638"/>
      <c r="BT92" s="644" t="str">
        <f t="shared" si="7"/>
        <v/>
      </c>
      <c r="BU92" s="644" t="str">
        <f t="shared" si="8"/>
        <v/>
      </c>
      <c r="BV92" s="644" t="str">
        <f>IF(F92="","",IF(OR(分岐管理シート!AE90&lt;27,分岐管理シート!AE90&gt;38),"error",""))</f>
        <v/>
      </c>
      <c r="BW92" s="644" t="str">
        <f>IF(AND(D92="R7_補正", OR(分岐管理シート!AF90&lt;27,分岐管理シート!AF90&gt;38)),"error","")</f>
        <v/>
      </c>
      <c r="BX92" s="644" t="str">
        <f>IF(F92="","",IF(OR(分岐管理シート!AG90&lt;27,分岐管理シート!AG90&gt;39),"error",""))</f>
        <v/>
      </c>
      <c r="BY92" s="644" t="str">
        <f>IF(F92="","",IF(AND(AD92="－",OR(分岐管理シート!AG90&lt;27,分岐管理シート!AG90&gt;38)),"error",IF(AND(AD92="○",分岐管理シート!AG90&lt;27),"error","")))</f>
        <v/>
      </c>
      <c r="BZ92" s="641" t="str">
        <f>IF(OR(D92="", D92="R6_補正", D92="R7_予備"),
   "",IF(F92="","",IF(AND(VLOOKUP(AE92,―!$AH$15:$AI$40,2,FALSE) &lt;= VLOOKUP(AF92,―!$AH$15:$AI$40,2,FALSE),VLOOKUP(AF92,―!$AH$15:$AI$40,2,FALSE) &lt;= VLOOKUP(AG92,―!$AH$15:$AI$40,2,FALSE)),"","error")))</f>
        <v/>
      </c>
      <c r="CA92" s="647"/>
      <c r="CB92" s="638"/>
      <c r="CC92" s="638"/>
      <c r="CD92" s="644" t="str">
        <f>IF(F92="","",IF(OR(分岐管理シート!AJ90&lt;1,分岐管理シート!AJ90&gt;88),"error",""))</f>
        <v/>
      </c>
      <c r="CE92" s="644" t="str">
        <f t="shared" si="12"/>
        <v/>
      </c>
      <c r="CF92" s="644" t="str">
        <f>IF(F92="","",IF(OR(AND(分岐管理シート!D90=4, OR(分岐管理シート!AQ90&lt;4, 分岐管理シート!AQ90&gt;9)),AND(OR(分岐管理シート!D90=8, 分岐管理シート!D90=10), OR(分岐管理シート!AQ90&lt;7, 分岐管理シート!AQ90&gt;9))),"error",""))</f>
        <v/>
      </c>
      <c r="CG92" s="644" t="str">
        <f t="shared" si="27"/>
        <v/>
      </c>
      <c r="CH92" s="644" t="str">
        <f>分岐管理シート!BD90</f>
        <v/>
      </c>
      <c r="CI92" s="666" t="str">
        <f t="shared" si="28"/>
        <v/>
      </c>
      <c r="CM92"/>
      <c r="CN92"/>
    </row>
    <row r="93" spans="1:92" s="57" customFormat="1" ht="24" x14ac:dyDescent="0.15">
      <c r="A93" s="33"/>
      <c r="B93" s="34"/>
      <c r="C93" s="550">
        <v>19</v>
      </c>
      <c r="D93" s="546"/>
      <c r="E93" s="544"/>
      <c r="F93" s="553"/>
      <c r="G93" s="553"/>
      <c r="H93" s="553"/>
      <c r="I93" s="555"/>
      <c r="J93" s="555"/>
      <c r="K93" s="556"/>
      <c r="L93" s="555"/>
      <c r="M93" s="572"/>
      <c r="N93" s="572"/>
      <c r="O93" s="572"/>
      <c r="P93" s="558"/>
      <c r="Q93" s="559">
        <f t="shared" si="15"/>
        <v>0</v>
      </c>
      <c r="R93" s="560">
        <f t="shared" si="16"/>
        <v>0</v>
      </c>
      <c r="S93" s="561"/>
      <c r="T93" s="559"/>
      <c r="U93" s="559"/>
      <c r="V93" s="559"/>
      <c r="W93" s="562"/>
      <c r="X93" s="561"/>
      <c r="Y93" s="561"/>
      <c r="Z93" s="561"/>
      <c r="AA93" s="564"/>
      <c r="AB93" s="553"/>
      <c r="AC93" s="553"/>
      <c r="AD93" s="553"/>
      <c r="AE93" s="565"/>
      <c r="AF93" s="565"/>
      <c r="AG93" s="565"/>
      <c r="AH93" s="566"/>
      <c r="AI93" s="566"/>
      <c r="AJ93" s="564"/>
      <c r="AK93" s="567"/>
      <c r="AL93" s="567"/>
      <c r="AM93" s="688"/>
      <c r="AN93" s="567"/>
      <c r="AO93" s="691"/>
      <c r="AP93" s="564"/>
      <c r="AQ93" s="568"/>
      <c r="AR93" s="622"/>
      <c r="AS93" s="628"/>
      <c r="AT93" s="633"/>
      <c r="AU93" s="655" t="str">
        <f t="shared" si="17"/>
        <v/>
      </c>
      <c r="AV93" s="655" t="str">
        <f t="shared" si="18"/>
        <v/>
      </c>
      <c r="AW93" s="655" t="str">
        <f t="shared" si="1"/>
        <v/>
      </c>
      <c r="AX93" s="655" t="str">
        <f t="shared" si="2"/>
        <v/>
      </c>
      <c r="AY93" s="655" t="str">
        <f t="shared" si="3"/>
        <v/>
      </c>
      <c r="AZ93" s="655" t="str">
        <f>IF(F93="","",IF(OR(AND(分岐管理シート!D91=4,J93="Ⅱ．物価高の克服"),AND(分岐管理シート!D91=8,J93="米国関税措置"),AND(分岐管理シート!D91=10,J93="Ⅰ．生活の安全保障・物価高への対応")),"","error"))</f>
        <v/>
      </c>
      <c r="BA93" s="644" t="str">
        <f t="shared" si="4"/>
        <v/>
      </c>
      <c r="BB93" s="644" t="str">
        <f t="shared" si="19"/>
        <v/>
      </c>
      <c r="BC93" s="656" t="str">
        <f t="shared" si="23"/>
        <v/>
      </c>
      <c r="BD93" s="657" t="str">
        <f t="shared" si="20"/>
        <v/>
      </c>
      <c r="BE93" s="644" t="str">
        <f t="shared" si="21"/>
        <v/>
      </c>
      <c r="BF93" s="655" t="str" cm="1">
        <f t="array" ref="BF93">IF(SUMPRODUCT(COUNTIF(M93:O93, M93:O93))&gt;COUNTA(M93:O93),"error","")</f>
        <v/>
      </c>
      <c r="BG93" s="644" t="str">
        <f t="shared" si="24"/>
        <v/>
      </c>
      <c r="BH93" s="644" t="str">
        <f t="shared" si="25"/>
        <v/>
      </c>
      <c r="BI93" s="644" t="str">
        <f t="shared" si="22"/>
        <v/>
      </c>
      <c r="BJ93" s="647"/>
      <c r="BK93" s="638"/>
      <c r="BL93" s="644" t="str">
        <f t="shared" si="5"/>
        <v/>
      </c>
      <c r="BM93" s="644" t="str">
        <f t="shared" si="14"/>
        <v/>
      </c>
      <c r="BN93" s="644" t="str">
        <f t="shared" si="6"/>
        <v/>
      </c>
      <c r="BO93" s="644" t="str">
        <f t="shared" si="26"/>
        <v/>
      </c>
      <c r="BP93" s="641"/>
      <c r="BQ93" s="644"/>
      <c r="BR93" s="638"/>
      <c r="BS93" s="638"/>
      <c r="BT93" s="644" t="str">
        <f t="shared" si="7"/>
        <v/>
      </c>
      <c r="BU93" s="644" t="str">
        <f t="shared" si="8"/>
        <v/>
      </c>
      <c r="BV93" s="644" t="str">
        <f>IF(F93="","",IF(OR(分岐管理シート!AE91&lt;27,分岐管理シート!AE91&gt;38),"error",""))</f>
        <v/>
      </c>
      <c r="BW93" s="644" t="str">
        <f>IF(AND(D93="R7_補正", OR(分岐管理シート!AF91&lt;27,分岐管理シート!AF91&gt;38)),"error","")</f>
        <v/>
      </c>
      <c r="BX93" s="644" t="str">
        <f>IF(F93="","",IF(OR(分岐管理シート!AG91&lt;27,分岐管理シート!AG91&gt;39),"error",""))</f>
        <v/>
      </c>
      <c r="BY93" s="644" t="str">
        <f>IF(F93="","",IF(AND(AD93="－",OR(分岐管理シート!AG91&lt;27,分岐管理シート!AG91&gt;38)),"error",IF(AND(AD93="○",分岐管理シート!AG91&lt;27),"error","")))</f>
        <v/>
      </c>
      <c r="BZ93" s="641" t="str">
        <f>IF(OR(D93="", D93="R6_補正", D93="R7_予備"),
   "",IF(F93="","",IF(AND(VLOOKUP(AE93,―!$AH$15:$AI$40,2,FALSE) &lt;= VLOOKUP(AF93,―!$AH$15:$AI$40,2,FALSE),VLOOKUP(AF93,―!$AH$15:$AI$40,2,FALSE) &lt;= VLOOKUP(AG93,―!$AH$15:$AI$40,2,FALSE)),"","error")))</f>
        <v/>
      </c>
      <c r="CA93" s="647"/>
      <c r="CB93" s="638"/>
      <c r="CC93" s="638"/>
      <c r="CD93" s="644" t="str">
        <f>IF(F93="","",IF(OR(分岐管理シート!AJ91&lt;1,分岐管理シート!AJ91&gt;88),"error",""))</f>
        <v/>
      </c>
      <c r="CE93" s="644" t="str">
        <f t="shared" si="12"/>
        <v/>
      </c>
      <c r="CF93" s="644" t="str">
        <f>IF(F93="","",IF(OR(AND(分岐管理シート!D91=4, OR(分岐管理シート!AQ91&lt;4, 分岐管理シート!AQ91&gt;9)),AND(OR(分岐管理シート!D91=8, 分岐管理シート!D91=10), OR(分岐管理シート!AQ91&lt;7, 分岐管理シート!AQ91&gt;9))),"error",""))</f>
        <v/>
      </c>
      <c r="CG93" s="644" t="str">
        <f t="shared" si="27"/>
        <v/>
      </c>
      <c r="CH93" s="644" t="str">
        <f>分岐管理シート!BD91</f>
        <v/>
      </c>
      <c r="CI93" s="666" t="str">
        <f t="shared" si="28"/>
        <v/>
      </c>
      <c r="CM93"/>
      <c r="CN93"/>
    </row>
    <row r="94" spans="1:92" s="57" customFormat="1" ht="24" x14ac:dyDescent="0.15">
      <c r="A94" s="33"/>
      <c r="B94" s="34"/>
      <c r="C94" s="551">
        <v>20</v>
      </c>
      <c r="D94" s="546"/>
      <c r="E94" s="544"/>
      <c r="F94" s="553"/>
      <c r="G94" s="553"/>
      <c r="H94" s="553"/>
      <c r="I94" s="555"/>
      <c r="J94" s="555"/>
      <c r="K94" s="556"/>
      <c r="L94" s="555"/>
      <c r="M94" s="572"/>
      <c r="N94" s="572"/>
      <c r="O94" s="572"/>
      <c r="P94" s="558"/>
      <c r="Q94" s="559">
        <f t="shared" si="15"/>
        <v>0</v>
      </c>
      <c r="R94" s="560">
        <f t="shared" si="16"/>
        <v>0</v>
      </c>
      <c r="S94" s="561"/>
      <c r="T94" s="559"/>
      <c r="U94" s="559"/>
      <c r="V94" s="559"/>
      <c r="W94" s="562"/>
      <c r="X94" s="561"/>
      <c r="Y94" s="561"/>
      <c r="Z94" s="561"/>
      <c r="AA94" s="564"/>
      <c r="AB94" s="553"/>
      <c r="AC94" s="553"/>
      <c r="AD94" s="553"/>
      <c r="AE94" s="565"/>
      <c r="AF94" s="565"/>
      <c r="AG94" s="565"/>
      <c r="AH94" s="566"/>
      <c r="AI94" s="566"/>
      <c r="AJ94" s="564"/>
      <c r="AK94" s="567"/>
      <c r="AL94" s="567"/>
      <c r="AM94" s="688"/>
      <c r="AN94" s="567"/>
      <c r="AO94" s="691"/>
      <c r="AP94" s="564"/>
      <c r="AQ94" s="568"/>
      <c r="AR94" s="622"/>
      <c r="AS94" s="628"/>
      <c r="AT94" s="633"/>
      <c r="AU94" s="655" t="str">
        <f t="shared" si="17"/>
        <v/>
      </c>
      <c r="AV94" s="655" t="str">
        <f t="shared" si="18"/>
        <v/>
      </c>
      <c r="AW94" s="655" t="str">
        <f t="shared" si="1"/>
        <v/>
      </c>
      <c r="AX94" s="655" t="str">
        <f t="shared" si="2"/>
        <v/>
      </c>
      <c r="AY94" s="655" t="str">
        <f t="shared" si="3"/>
        <v/>
      </c>
      <c r="AZ94" s="655" t="str">
        <f>IF(F94="","",IF(OR(AND(分岐管理シート!D92=4,J94="Ⅱ．物価高の克服"),AND(分岐管理シート!D92=8,J94="米国関税措置"),AND(分岐管理シート!D92=10,J94="Ⅰ．生活の安全保障・物価高への対応")),"","error"))</f>
        <v/>
      </c>
      <c r="BA94" s="644" t="str">
        <f t="shared" si="4"/>
        <v/>
      </c>
      <c r="BB94" s="644" t="str">
        <f t="shared" si="19"/>
        <v/>
      </c>
      <c r="BC94" s="656" t="str">
        <f t="shared" si="23"/>
        <v/>
      </c>
      <c r="BD94" s="657" t="str">
        <f t="shared" si="20"/>
        <v/>
      </c>
      <c r="BE94" s="644" t="str">
        <f t="shared" si="21"/>
        <v/>
      </c>
      <c r="BF94" s="655" t="str" cm="1">
        <f t="array" ref="BF94">IF(SUMPRODUCT(COUNTIF(M94:O94, M94:O94))&gt;COUNTA(M94:O94),"error","")</f>
        <v/>
      </c>
      <c r="BG94" s="644" t="str">
        <f t="shared" si="24"/>
        <v/>
      </c>
      <c r="BH94" s="644" t="str">
        <f t="shared" si="25"/>
        <v/>
      </c>
      <c r="BI94" s="644" t="str">
        <f t="shared" si="22"/>
        <v/>
      </c>
      <c r="BJ94" s="647"/>
      <c r="BK94" s="638"/>
      <c r="BL94" s="644" t="str">
        <f t="shared" si="5"/>
        <v/>
      </c>
      <c r="BM94" s="644" t="str">
        <f t="shared" si="14"/>
        <v/>
      </c>
      <c r="BN94" s="644" t="str">
        <f t="shared" si="6"/>
        <v/>
      </c>
      <c r="BO94" s="644" t="str">
        <f t="shared" si="26"/>
        <v/>
      </c>
      <c r="BP94" s="641"/>
      <c r="BQ94" s="644"/>
      <c r="BR94" s="638"/>
      <c r="BS94" s="638"/>
      <c r="BT94" s="644" t="str">
        <f t="shared" si="7"/>
        <v/>
      </c>
      <c r="BU94" s="644" t="str">
        <f t="shared" si="8"/>
        <v/>
      </c>
      <c r="BV94" s="644" t="str">
        <f>IF(F94="","",IF(OR(分岐管理シート!AE92&lt;27,分岐管理シート!AE92&gt;38),"error",""))</f>
        <v/>
      </c>
      <c r="BW94" s="644" t="str">
        <f>IF(AND(D94="R7_補正", OR(分岐管理シート!AF92&lt;27,分岐管理シート!AF92&gt;38)),"error","")</f>
        <v/>
      </c>
      <c r="BX94" s="644" t="str">
        <f>IF(F94="","",IF(OR(分岐管理シート!AG92&lt;27,分岐管理シート!AG92&gt;39),"error",""))</f>
        <v/>
      </c>
      <c r="BY94" s="644" t="str">
        <f>IF(F94="","",IF(AND(AD94="－",OR(分岐管理シート!AG92&lt;27,分岐管理シート!AG92&gt;38)),"error",IF(AND(AD94="○",分岐管理シート!AG92&lt;27),"error","")))</f>
        <v/>
      </c>
      <c r="BZ94" s="641" t="str">
        <f>IF(OR(D94="", D94="R6_補正", D94="R7_予備"),
   "",IF(F94="","",IF(AND(VLOOKUP(AE94,―!$AH$15:$AI$40,2,FALSE) &lt;= VLOOKUP(AF94,―!$AH$15:$AI$40,2,FALSE),VLOOKUP(AF94,―!$AH$15:$AI$40,2,FALSE) &lt;= VLOOKUP(AG94,―!$AH$15:$AI$40,2,FALSE)),"","error")))</f>
        <v/>
      </c>
      <c r="CA94" s="647"/>
      <c r="CB94" s="638"/>
      <c r="CC94" s="638"/>
      <c r="CD94" s="644" t="str">
        <f>IF(F94="","",IF(OR(分岐管理シート!AJ92&lt;1,分岐管理シート!AJ92&gt;88),"error",""))</f>
        <v/>
      </c>
      <c r="CE94" s="644" t="str">
        <f t="shared" si="12"/>
        <v/>
      </c>
      <c r="CF94" s="644" t="str">
        <f>IF(F94="","",IF(OR(AND(分岐管理シート!D92=4, OR(分岐管理シート!AQ92&lt;4, 分岐管理シート!AQ92&gt;9)),AND(OR(分岐管理シート!D92=8, 分岐管理シート!D92=10), OR(分岐管理シート!AQ92&lt;7, 分岐管理シート!AQ92&gt;9))),"error",""))</f>
        <v/>
      </c>
      <c r="CG94" s="644" t="str">
        <f t="shared" si="27"/>
        <v/>
      </c>
      <c r="CH94" s="644" t="str">
        <f>分岐管理シート!BD92</f>
        <v/>
      </c>
      <c r="CI94" s="666" t="str">
        <f t="shared" si="28"/>
        <v/>
      </c>
      <c r="CM94"/>
      <c r="CN94"/>
    </row>
    <row r="95" spans="1:92" s="57" customFormat="1" ht="24" x14ac:dyDescent="0.15">
      <c r="A95" s="33"/>
      <c r="B95" s="34"/>
      <c r="C95" s="551">
        <v>21</v>
      </c>
      <c r="D95" s="546"/>
      <c r="E95" s="544"/>
      <c r="F95" s="553"/>
      <c r="G95" s="553"/>
      <c r="H95" s="553"/>
      <c r="I95" s="555"/>
      <c r="J95" s="555"/>
      <c r="K95" s="556"/>
      <c r="L95" s="555"/>
      <c r="M95" s="572"/>
      <c r="N95" s="572"/>
      <c r="O95" s="572"/>
      <c r="P95" s="558"/>
      <c r="Q95" s="559">
        <f t="shared" si="15"/>
        <v>0</v>
      </c>
      <c r="R95" s="560">
        <f t="shared" si="16"/>
        <v>0</v>
      </c>
      <c r="S95" s="561"/>
      <c r="T95" s="559"/>
      <c r="U95" s="559"/>
      <c r="V95" s="559"/>
      <c r="W95" s="562"/>
      <c r="X95" s="561"/>
      <c r="Y95" s="561"/>
      <c r="Z95" s="561"/>
      <c r="AA95" s="564"/>
      <c r="AB95" s="553"/>
      <c r="AC95" s="553"/>
      <c r="AD95" s="553"/>
      <c r="AE95" s="565"/>
      <c r="AF95" s="565"/>
      <c r="AG95" s="565"/>
      <c r="AH95" s="566"/>
      <c r="AI95" s="566"/>
      <c r="AJ95" s="564"/>
      <c r="AK95" s="567"/>
      <c r="AL95" s="567"/>
      <c r="AM95" s="688"/>
      <c r="AN95" s="567"/>
      <c r="AO95" s="691"/>
      <c r="AP95" s="564"/>
      <c r="AQ95" s="568"/>
      <c r="AR95" s="622"/>
      <c r="AS95" s="628"/>
      <c r="AT95" s="633"/>
      <c r="AU95" s="655" t="str">
        <f t="shared" si="17"/>
        <v/>
      </c>
      <c r="AV95" s="655" t="str">
        <f t="shared" si="18"/>
        <v/>
      </c>
      <c r="AW95" s="655" t="str">
        <f t="shared" si="1"/>
        <v/>
      </c>
      <c r="AX95" s="655" t="str">
        <f t="shared" si="2"/>
        <v/>
      </c>
      <c r="AY95" s="655" t="str">
        <f t="shared" si="3"/>
        <v/>
      </c>
      <c r="AZ95" s="655" t="str">
        <f>IF(F95="","",IF(OR(AND(分岐管理シート!D93=4,J95="Ⅱ．物価高の克服"),AND(分岐管理シート!D93=8,J95="米国関税措置"),AND(分岐管理シート!D93=10,J95="Ⅰ．生活の安全保障・物価高への対応")),"","error"))</f>
        <v/>
      </c>
      <c r="BA95" s="644" t="str">
        <f t="shared" si="4"/>
        <v/>
      </c>
      <c r="BB95" s="644" t="str">
        <f t="shared" si="19"/>
        <v/>
      </c>
      <c r="BC95" s="656" t="str">
        <f t="shared" si="23"/>
        <v/>
      </c>
      <c r="BD95" s="657" t="str">
        <f t="shared" si="20"/>
        <v/>
      </c>
      <c r="BE95" s="644" t="str">
        <f t="shared" si="21"/>
        <v/>
      </c>
      <c r="BF95" s="655" t="str" cm="1">
        <f t="array" ref="BF95">IF(SUMPRODUCT(COUNTIF(M95:O95, M95:O95))&gt;COUNTA(M95:O95),"error","")</f>
        <v/>
      </c>
      <c r="BG95" s="644" t="str">
        <f t="shared" si="24"/>
        <v/>
      </c>
      <c r="BH95" s="644" t="str">
        <f t="shared" si="25"/>
        <v/>
      </c>
      <c r="BI95" s="644" t="str">
        <f t="shared" si="22"/>
        <v/>
      </c>
      <c r="BJ95" s="647"/>
      <c r="BK95" s="638"/>
      <c r="BL95" s="644" t="str">
        <f t="shared" si="5"/>
        <v/>
      </c>
      <c r="BM95" s="644" t="str">
        <f t="shared" si="14"/>
        <v/>
      </c>
      <c r="BN95" s="644" t="str">
        <f t="shared" si="6"/>
        <v/>
      </c>
      <c r="BO95" s="644" t="str">
        <f t="shared" si="26"/>
        <v/>
      </c>
      <c r="BP95" s="641"/>
      <c r="BQ95" s="644"/>
      <c r="BR95" s="638"/>
      <c r="BS95" s="638"/>
      <c r="BT95" s="644" t="str">
        <f t="shared" si="7"/>
        <v/>
      </c>
      <c r="BU95" s="644" t="str">
        <f t="shared" si="8"/>
        <v/>
      </c>
      <c r="BV95" s="644" t="str">
        <f>IF(F95="","",IF(OR(分岐管理シート!AE93&lt;27,分岐管理シート!AE93&gt;38),"error",""))</f>
        <v/>
      </c>
      <c r="BW95" s="644" t="str">
        <f>IF(AND(D95="R7_補正", OR(分岐管理シート!AF93&lt;27,分岐管理シート!AF93&gt;38)),"error","")</f>
        <v/>
      </c>
      <c r="BX95" s="644" t="str">
        <f>IF(F95="","",IF(OR(分岐管理シート!AG93&lt;27,分岐管理シート!AG93&gt;39),"error",""))</f>
        <v/>
      </c>
      <c r="BY95" s="644" t="str">
        <f>IF(F95="","",IF(AND(AD95="－",OR(分岐管理シート!AG93&lt;27,分岐管理シート!AG93&gt;38)),"error",IF(AND(AD95="○",分岐管理シート!AG93&lt;27),"error","")))</f>
        <v/>
      </c>
      <c r="BZ95" s="641" t="str">
        <f>IF(OR(D95="", D95="R6_補正", D95="R7_予備"),
   "",IF(F95="","",IF(AND(VLOOKUP(AE95,―!$AH$15:$AI$40,2,FALSE) &lt;= VLOOKUP(AF95,―!$AH$15:$AI$40,2,FALSE),VLOOKUP(AF95,―!$AH$15:$AI$40,2,FALSE) &lt;= VLOOKUP(AG95,―!$AH$15:$AI$40,2,FALSE)),"","error")))</f>
        <v/>
      </c>
      <c r="CA95" s="647"/>
      <c r="CB95" s="638"/>
      <c r="CC95" s="638"/>
      <c r="CD95" s="644" t="str">
        <f>IF(F95="","",IF(OR(分岐管理シート!AJ93&lt;1,分岐管理シート!AJ93&gt;88),"error",""))</f>
        <v/>
      </c>
      <c r="CE95" s="644" t="str">
        <f t="shared" si="12"/>
        <v/>
      </c>
      <c r="CF95" s="644" t="str">
        <f>IF(F95="","",IF(OR(AND(分岐管理シート!D93=4, OR(分岐管理シート!AQ93&lt;4, 分岐管理シート!AQ93&gt;9)),AND(OR(分岐管理シート!D93=8, 分岐管理シート!D93=10), OR(分岐管理シート!AQ93&lt;7, 分岐管理シート!AQ93&gt;9))),"error",""))</f>
        <v/>
      </c>
      <c r="CG95" s="644" t="str">
        <f t="shared" si="27"/>
        <v/>
      </c>
      <c r="CH95" s="644" t="str">
        <f>分岐管理シート!BD93</f>
        <v/>
      </c>
      <c r="CI95" s="666" t="str">
        <f t="shared" si="28"/>
        <v/>
      </c>
      <c r="CM95"/>
      <c r="CN95"/>
    </row>
    <row r="96" spans="1:92" s="57" customFormat="1" ht="24" x14ac:dyDescent="0.15">
      <c r="A96" s="33"/>
      <c r="B96" s="34"/>
      <c r="C96" s="550">
        <v>22</v>
      </c>
      <c r="D96" s="546"/>
      <c r="E96" s="544"/>
      <c r="F96" s="553"/>
      <c r="G96" s="553"/>
      <c r="H96" s="553"/>
      <c r="I96" s="555"/>
      <c r="J96" s="555"/>
      <c r="K96" s="556"/>
      <c r="L96" s="555"/>
      <c r="M96" s="572"/>
      <c r="N96" s="572"/>
      <c r="O96" s="572"/>
      <c r="P96" s="558"/>
      <c r="Q96" s="559">
        <f t="shared" si="15"/>
        <v>0</v>
      </c>
      <c r="R96" s="560">
        <f t="shared" si="16"/>
        <v>0</v>
      </c>
      <c r="S96" s="561"/>
      <c r="T96" s="559"/>
      <c r="U96" s="559"/>
      <c r="V96" s="559"/>
      <c r="W96" s="562"/>
      <c r="X96" s="561"/>
      <c r="Y96" s="561"/>
      <c r="Z96" s="561"/>
      <c r="AA96" s="564"/>
      <c r="AB96" s="553"/>
      <c r="AC96" s="553"/>
      <c r="AD96" s="553"/>
      <c r="AE96" s="565"/>
      <c r="AF96" s="565"/>
      <c r="AG96" s="565"/>
      <c r="AH96" s="566"/>
      <c r="AI96" s="566"/>
      <c r="AJ96" s="564"/>
      <c r="AK96" s="567"/>
      <c r="AL96" s="567"/>
      <c r="AM96" s="688"/>
      <c r="AN96" s="567"/>
      <c r="AO96" s="691"/>
      <c r="AP96" s="564"/>
      <c r="AQ96" s="568"/>
      <c r="AR96" s="622"/>
      <c r="AS96" s="628"/>
      <c r="AT96" s="633"/>
      <c r="AU96" s="655" t="str">
        <f t="shared" si="17"/>
        <v/>
      </c>
      <c r="AV96" s="655" t="str">
        <f t="shared" si="18"/>
        <v/>
      </c>
      <c r="AW96" s="655" t="str">
        <f t="shared" si="1"/>
        <v/>
      </c>
      <c r="AX96" s="655" t="str">
        <f t="shared" si="2"/>
        <v/>
      </c>
      <c r="AY96" s="655" t="str">
        <f t="shared" si="3"/>
        <v/>
      </c>
      <c r="AZ96" s="655" t="str">
        <f>IF(F96="","",IF(OR(AND(分岐管理シート!D94=4,J96="Ⅱ．物価高の克服"),AND(分岐管理シート!D94=8,J96="米国関税措置"),AND(分岐管理シート!D94=10,J96="Ⅰ．生活の安全保障・物価高への対応")),"","error"))</f>
        <v/>
      </c>
      <c r="BA96" s="644" t="str">
        <f t="shared" si="4"/>
        <v/>
      </c>
      <c r="BB96" s="644" t="str">
        <f t="shared" si="19"/>
        <v/>
      </c>
      <c r="BC96" s="656" t="str">
        <f t="shared" si="23"/>
        <v/>
      </c>
      <c r="BD96" s="657" t="str">
        <f t="shared" si="20"/>
        <v/>
      </c>
      <c r="BE96" s="644" t="str">
        <f t="shared" si="21"/>
        <v/>
      </c>
      <c r="BF96" s="655" t="str" cm="1">
        <f t="array" ref="BF96">IF(SUMPRODUCT(COUNTIF(M96:O96, M96:O96))&gt;COUNTA(M96:O96),"error","")</f>
        <v/>
      </c>
      <c r="BG96" s="644" t="str">
        <f t="shared" si="24"/>
        <v/>
      </c>
      <c r="BH96" s="644" t="str">
        <f t="shared" si="25"/>
        <v/>
      </c>
      <c r="BI96" s="644" t="str">
        <f t="shared" si="22"/>
        <v/>
      </c>
      <c r="BJ96" s="647"/>
      <c r="BK96" s="638"/>
      <c r="BL96" s="644" t="str">
        <f t="shared" si="5"/>
        <v/>
      </c>
      <c r="BM96" s="644" t="str">
        <f t="shared" si="14"/>
        <v/>
      </c>
      <c r="BN96" s="644" t="str">
        <f t="shared" si="6"/>
        <v/>
      </c>
      <c r="BO96" s="644" t="str">
        <f t="shared" si="26"/>
        <v/>
      </c>
      <c r="BP96" s="641"/>
      <c r="BQ96" s="644"/>
      <c r="BR96" s="638"/>
      <c r="BS96" s="638"/>
      <c r="BT96" s="644" t="str">
        <f t="shared" si="7"/>
        <v/>
      </c>
      <c r="BU96" s="644" t="str">
        <f t="shared" si="8"/>
        <v/>
      </c>
      <c r="BV96" s="644" t="str">
        <f>IF(F96="","",IF(OR(分岐管理シート!AE94&lt;27,分岐管理シート!AE94&gt;38),"error",""))</f>
        <v/>
      </c>
      <c r="BW96" s="644" t="str">
        <f>IF(AND(D96="R7_補正", OR(分岐管理シート!AF94&lt;27,分岐管理シート!AF94&gt;38)),"error","")</f>
        <v/>
      </c>
      <c r="BX96" s="644" t="str">
        <f>IF(F96="","",IF(OR(分岐管理シート!AG94&lt;27,分岐管理シート!AG94&gt;39),"error",""))</f>
        <v/>
      </c>
      <c r="BY96" s="644" t="str">
        <f>IF(F96="","",IF(AND(AD96="－",OR(分岐管理シート!AG94&lt;27,分岐管理シート!AG94&gt;38)),"error",IF(AND(AD96="○",分岐管理シート!AG94&lt;27),"error","")))</f>
        <v/>
      </c>
      <c r="BZ96" s="641" t="str">
        <f>IF(OR(D96="", D96="R6_補正", D96="R7_予備"),
   "",IF(F96="","",IF(AND(VLOOKUP(AE96,―!$AH$15:$AI$40,2,FALSE) &lt;= VLOOKUP(AF96,―!$AH$15:$AI$40,2,FALSE),VLOOKUP(AF96,―!$AH$15:$AI$40,2,FALSE) &lt;= VLOOKUP(AG96,―!$AH$15:$AI$40,2,FALSE)),"","error")))</f>
        <v/>
      </c>
      <c r="CA96" s="647"/>
      <c r="CB96" s="638"/>
      <c r="CC96" s="638"/>
      <c r="CD96" s="644" t="str">
        <f>IF(F96="","",IF(OR(分岐管理シート!AJ94&lt;1,分岐管理シート!AJ94&gt;88),"error",""))</f>
        <v/>
      </c>
      <c r="CE96" s="644" t="str">
        <f t="shared" si="12"/>
        <v/>
      </c>
      <c r="CF96" s="644" t="str">
        <f>IF(F96="","",IF(OR(AND(分岐管理シート!D94=4, OR(分岐管理シート!AQ94&lt;4, 分岐管理シート!AQ94&gt;9)),AND(OR(分岐管理シート!D94=8, 分岐管理シート!D94=10), OR(分岐管理シート!AQ94&lt;7, 分岐管理シート!AQ94&gt;9))),"error",""))</f>
        <v/>
      </c>
      <c r="CG96" s="644" t="str">
        <f t="shared" si="27"/>
        <v/>
      </c>
      <c r="CH96" s="644" t="str">
        <f>分岐管理シート!BD94</f>
        <v/>
      </c>
      <c r="CI96" s="666" t="str">
        <f t="shared" si="28"/>
        <v/>
      </c>
      <c r="CM96"/>
      <c r="CN96"/>
    </row>
    <row r="97" spans="1:92" s="57" customFormat="1" ht="24" x14ac:dyDescent="0.15">
      <c r="A97" s="33"/>
      <c r="B97" s="34"/>
      <c r="C97" s="551">
        <v>23</v>
      </c>
      <c r="D97" s="546"/>
      <c r="E97" s="544"/>
      <c r="F97" s="553"/>
      <c r="G97" s="553"/>
      <c r="H97" s="553"/>
      <c r="I97" s="555"/>
      <c r="J97" s="555"/>
      <c r="K97" s="556"/>
      <c r="L97" s="555"/>
      <c r="M97" s="572"/>
      <c r="N97" s="572"/>
      <c r="O97" s="572"/>
      <c r="P97" s="558"/>
      <c r="Q97" s="559">
        <f t="shared" si="15"/>
        <v>0</v>
      </c>
      <c r="R97" s="560">
        <f t="shared" si="16"/>
        <v>0</v>
      </c>
      <c r="S97" s="561"/>
      <c r="T97" s="559"/>
      <c r="U97" s="559"/>
      <c r="V97" s="559"/>
      <c r="W97" s="562"/>
      <c r="X97" s="561"/>
      <c r="Y97" s="561"/>
      <c r="Z97" s="561"/>
      <c r="AA97" s="564"/>
      <c r="AB97" s="553"/>
      <c r="AC97" s="553"/>
      <c r="AD97" s="553"/>
      <c r="AE97" s="565"/>
      <c r="AF97" s="565"/>
      <c r="AG97" s="565"/>
      <c r="AH97" s="566"/>
      <c r="AI97" s="566"/>
      <c r="AJ97" s="564"/>
      <c r="AK97" s="567"/>
      <c r="AL97" s="567"/>
      <c r="AM97" s="688"/>
      <c r="AN97" s="567"/>
      <c r="AO97" s="691"/>
      <c r="AP97" s="564"/>
      <c r="AQ97" s="568"/>
      <c r="AR97" s="622"/>
      <c r="AS97" s="628"/>
      <c r="AT97" s="633"/>
      <c r="AU97" s="655" t="str">
        <f t="shared" si="17"/>
        <v/>
      </c>
      <c r="AV97" s="655" t="str">
        <f t="shared" si="18"/>
        <v/>
      </c>
      <c r="AW97" s="655" t="str">
        <f t="shared" si="1"/>
        <v/>
      </c>
      <c r="AX97" s="655" t="str">
        <f t="shared" si="2"/>
        <v/>
      </c>
      <c r="AY97" s="655" t="str">
        <f t="shared" si="3"/>
        <v/>
      </c>
      <c r="AZ97" s="655" t="str">
        <f>IF(F97="","",IF(OR(AND(分岐管理シート!D95=4,J97="Ⅱ．物価高の克服"),AND(分岐管理シート!D95=8,J97="米国関税措置"),AND(分岐管理シート!D95=10,J97="Ⅰ．生活の安全保障・物価高への対応")),"","error"))</f>
        <v/>
      </c>
      <c r="BA97" s="644" t="str">
        <f t="shared" si="4"/>
        <v/>
      </c>
      <c r="BB97" s="644" t="str">
        <f t="shared" si="19"/>
        <v/>
      </c>
      <c r="BC97" s="656" t="str">
        <f t="shared" si="23"/>
        <v/>
      </c>
      <c r="BD97" s="657" t="str">
        <f t="shared" si="20"/>
        <v/>
      </c>
      <c r="BE97" s="644" t="str">
        <f t="shared" si="21"/>
        <v/>
      </c>
      <c r="BF97" s="655" t="str" cm="1">
        <f t="array" ref="BF97">IF(SUMPRODUCT(COUNTIF(M97:O97, M97:O97))&gt;COUNTA(M97:O97),"error","")</f>
        <v/>
      </c>
      <c r="BG97" s="644" t="str">
        <f t="shared" si="24"/>
        <v/>
      </c>
      <c r="BH97" s="644" t="str">
        <f t="shared" si="25"/>
        <v/>
      </c>
      <c r="BI97" s="644" t="str">
        <f t="shared" si="22"/>
        <v/>
      </c>
      <c r="BJ97" s="647"/>
      <c r="BK97" s="638"/>
      <c r="BL97" s="644" t="str">
        <f t="shared" si="5"/>
        <v/>
      </c>
      <c r="BM97" s="644" t="str">
        <f t="shared" si="14"/>
        <v/>
      </c>
      <c r="BN97" s="644" t="str">
        <f t="shared" si="6"/>
        <v/>
      </c>
      <c r="BO97" s="644" t="str">
        <f t="shared" si="26"/>
        <v/>
      </c>
      <c r="BP97" s="641"/>
      <c r="BQ97" s="644"/>
      <c r="BR97" s="638"/>
      <c r="BS97" s="638"/>
      <c r="BT97" s="644" t="str">
        <f t="shared" si="7"/>
        <v/>
      </c>
      <c r="BU97" s="644" t="str">
        <f t="shared" si="8"/>
        <v/>
      </c>
      <c r="BV97" s="644" t="str">
        <f>IF(F97="","",IF(OR(分岐管理シート!AE95&lt;27,分岐管理シート!AE95&gt;38),"error",""))</f>
        <v/>
      </c>
      <c r="BW97" s="644" t="str">
        <f>IF(AND(D97="R7_補正", OR(分岐管理シート!AF95&lt;27,分岐管理シート!AF95&gt;38)),"error","")</f>
        <v/>
      </c>
      <c r="BX97" s="644" t="str">
        <f>IF(F97="","",IF(OR(分岐管理シート!AG95&lt;27,分岐管理シート!AG95&gt;39),"error",""))</f>
        <v/>
      </c>
      <c r="BY97" s="644" t="str">
        <f>IF(F97="","",IF(AND(AD97="－",OR(分岐管理シート!AG95&lt;27,分岐管理シート!AG95&gt;38)),"error",IF(AND(AD97="○",分岐管理シート!AG95&lt;27),"error","")))</f>
        <v/>
      </c>
      <c r="BZ97" s="641" t="str">
        <f>IF(OR(D97="", D97="R6_補正", D97="R7_予備"),
   "",IF(F97="","",IF(AND(VLOOKUP(AE97,―!$AH$15:$AI$40,2,FALSE) &lt;= VLOOKUP(AF97,―!$AH$15:$AI$40,2,FALSE),VLOOKUP(AF97,―!$AH$15:$AI$40,2,FALSE) &lt;= VLOOKUP(AG97,―!$AH$15:$AI$40,2,FALSE)),"","error")))</f>
        <v/>
      </c>
      <c r="CA97" s="647"/>
      <c r="CB97" s="638"/>
      <c r="CC97" s="638"/>
      <c r="CD97" s="644" t="str">
        <f>IF(F97="","",IF(OR(分岐管理シート!AJ95&lt;1,分岐管理シート!AJ95&gt;88),"error",""))</f>
        <v/>
      </c>
      <c r="CE97" s="644" t="str">
        <f t="shared" si="12"/>
        <v/>
      </c>
      <c r="CF97" s="644" t="str">
        <f>IF(F97="","",IF(OR(AND(分岐管理シート!D95=4, OR(分岐管理シート!AQ95&lt;4, 分岐管理シート!AQ95&gt;9)),AND(OR(分岐管理シート!D95=8, 分岐管理シート!D95=10), OR(分岐管理シート!AQ95&lt;7, 分岐管理シート!AQ95&gt;9))),"error",""))</f>
        <v/>
      </c>
      <c r="CG97" s="644" t="str">
        <f t="shared" si="27"/>
        <v/>
      </c>
      <c r="CH97" s="644" t="str">
        <f>分岐管理シート!BD95</f>
        <v/>
      </c>
      <c r="CI97" s="666" t="str">
        <f t="shared" si="28"/>
        <v/>
      </c>
      <c r="CM97"/>
      <c r="CN97"/>
    </row>
    <row r="98" spans="1:92" s="57" customFormat="1" ht="24" x14ac:dyDescent="0.15">
      <c r="A98" s="33"/>
      <c r="B98" s="34"/>
      <c r="C98" s="551">
        <v>24</v>
      </c>
      <c r="D98" s="546"/>
      <c r="E98" s="544"/>
      <c r="F98" s="553"/>
      <c r="G98" s="553"/>
      <c r="H98" s="553"/>
      <c r="I98" s="555"/>
      <c r="J98" s="555"/>
      <c r="K98" s="556"/>
      <c r="L98" s="555"/>
      <c r="M98" s="572"/>
      <c r="N98" s="572"/>
      <c r="O98" s="572"/>
      <c r="P98" s="558"/>
      <c r="Q98" s="559">
        <f t="shared" si="15"/>
        <v>0</v>
      </c>
      <c r="R98" s="560">
        <f t="shared" si="16"/>
        <v>0</v>
      </c>
      <c r="S98" s="561"/>
      <c r="T98" s="559"/>
      <c r="U98" s="559"/>
      <c r="V98" s="559"/>
      <c r="W98" s="562"/>
      <c r="X98" s="561"/>
      <c r="Y98" s="561"/>
      <c r="Z98" s="561"/>
      <c r="AA98" s="564"/>
      <c r="AB98" s="553"/>
      <c r="AC98" s="553"/>
      <c r="AD98" s="553"/>
      <c r="AE98" s="565"/>
      <c r="AF98" s="565"/>
      <c r="AG98" s="565"/>
      <c r="AH98" s="566"/>
      <c r="AI98" s="566"/>
      <c r="AJ98" s="564"/>
      <c r="AK98" s="567"/>
      <c r="AL98" s="567"/>
      <c r="AM98" s="688"/>
      <c r="AN98" s="567"/>
      <c r="AO98" s="691"/>
      <c r="AP98" s="564"/>
      <c r="AQ98" s="568"/>
      <c r="AR98" s="622"/>
      <c r="AS98" s="628"/>
      <c r="AT98" s="633"/>
      <c r="AU98" s="655" t="str">
        <f t="shared" si="17"/>
        <v/>
      </c>
      <c r="AV98" s="655" t="str">
        <f t="shared" si="18"/>
        <v/>
      </c>
      <c r="AW98" s="655" t="str">
        <f t="shared" si="1"/>
        <v/>
      </c>
      <c r="AX98" s="655" t="str">
        <f t="shared" si="2"/>
        <v/>
      </c>
      <c r="AY98" s="655" t="str">
        <f t="shared" si="3"/>
        <v/>
      </c>
      <c r="AZ98" s="655" t="str">
        <f>IF(F98="","",IF(OR(AND(分岐管理シート!D96=4,J98="Ⅱ．物価高の克服"),AND(分岐管理シート!D96=8,J98="米国関税措置"),AND(分岐管理シート!D96=10,J98="Ⅰ．生活の安全保障・物価高への対応")),"","error"))</f>
        <v/>
      </c>
      <c r="BA98" s="644" t="str">
        <f t="shared" si="4"/>
        <v/>
      </c>
      <c r="BB98" s="644" t="str">
        <f t="shared" si="19"/>
        <v/>
      </c>
      <c r="BC98" s="656" t="str">
        <f t="shared" si="23"/>
        <v/>
      </c>
      <c r="BD98" s="657" t="str">
        <f t="shared" si="20"/>
        <v/>
      </c>
      <c r="BE98" s="644" t="str">
        <f t="shared" si="21"/>
        <v/>
      </c>
      <c r="BF98" s="655" t="str" cm="1">
        <f t="array" ref="BF98">IF(SUMPRODUCT(COUNTIF(M98:O98, M98:O98))&gt;COUNTA(M98:O98),"error","")</f>
        <v/>
      </c>
      <c r="BG98" s="644" t="str">
        <f t="shared" si="24"/>
        <v/>
      </c>
      <c r="BH98" s="644" t="str">
        <f t="shared" si="25"/>
        <v/>
      </c>
      <c r="BI98" s="644" t="str">
        <f t="shared" si="22"/>
        <v/>
      </c>
      <c r="BJ98" s="647"/>
      <c r="BK98" s="638"/>
      <c r="BL98" s="644" t="str">
        <f t="shared" si="5"/>
        <v/>
      </c>
      <c r="BM98" s="644" t="str">
        <f t="shared" si="14"/>
        <v/>
      </c>
      <c r="BN98" s="644" t="str">
        <f t="shared" si="6"/>
        <v/>
      </c>
      <c r="BO98" s="644" t="str">
        <f t="shared" si="26"/>
        <v/>
      </c>
      <c r="BP98" s="641"/>
      <c r="BQ98" s="644"/>
      <c r="BR98" s="638"/>
      <c r="BS98" s="638"/>
      <c r="BT98" s="644" t="str">
        <f t="shared" si="7"/>
        <v/>
      </c>
      <c r="BU98" s="644" t="str">
        <f t="shared" si="8"/>
        <v/>
      </c>
      <c r="BV98" s="644" t="str">
        <f>IF(F98="","",IF(OR(分岐管理シート!AE96&lt;27,分岐管理シート!AE96&gt;38),"error",""))</f>
        <v/>
      </c>
      <c r="BW98" s="644" t="str">
        <f>IF(AND(D98="R7_補正", OR(分岐管理シート!AF96&lt;27,分岐管理シート!AF96&gt;38)),"error","")</f>
        <v/>
      </c>
      <c r="BX98" s="644" t="str">
        <f>IF(F98="","",IF(OR(分岐管理シート!AG96&lt;27,分岐管理シート!AG96&gt;39),"error",""))</f>
        <v/>
      </c>
      <c r="BY98" s="644" t="str">
        <f>IF(F98="","",IF(AND(AD98="－",OR(分岐管理シート!AG96&lt;27,分岐管理シート!AG96&gt;38)),"error",IF(AND(AD98="○",分岐管理シート!AG96&lt;27),"error","")))</f>
        <v/>
      </c>
      <c r="BZ98" s="641" t="str">
        <f>IF(OR(D98="", D98="R6_補正", D98="R7_予備"),
   "",IF(F98="","",IF(AND(VLOOKUP(AE98,―!$AH$15:$AI$40,2,FALSE) &lt;= VLOOKUP(AF98,―!$AH$15:$AI$40,2,FALSE),VLOOKUP(AF98,―!$AH$15:$AI$40,2,FALSE) &lt;= VLOOKUP(AG98,―!$AH$15:$AI$40,2,FALSE)),"","error")))</f>
        <v/>
      </c>
      <c r="CA98" s="647"/>
      <c r="CB98" s="638"/>
      <c r="CC98" s="638"/>
      <c r="CD98" s="644" t="str">
        <f>IF(F98="","",IF(OR(分岐管理シート!AJ96&lt;1,分岐管理シート!AJ96&gt;88),"error",""))</f>
        <v/>
      </c>
      <c r="CE98" s="644" t="str">
        <f t="shared" si="12"/>
        <v/>
      </c>
      <c r="CF98" s="644" t="str">
        <f>IF(F98="","",IF(OR(AND(分岐管理シート!D96=4, OR(分岐管理シート!AQ96&lt;4, 分岐管理シート!AQ96&gt;9)),AND(OR(分岐管理シート!D96=8, 分岐管理シート!D96=10), OR(分岐管理シート!AQ96&lt;7, 分岐管理シート!AQ96&gt;9))),"error",""))</f>
        <v/>
      </c>
      <c r="CG98" s="644" t="str">
        <f t="shared" si="27"/>
        <v/>
      </c>
      <c r="CH98" s="644" t="str">
        <f>分岐管理シート!BD96</f>
        <v/>
      </c>
      <c r="CI98" s="666" t="str">
        <f t="shared" si="28"/>
        <v/>
      </c>
      <c r="CM98"/>
      <c r="CN98"/>
    </row>
    <row r="99" spans="1:92" ht="24" x14ac:dyDescent="0.15">
      <c r="A99" s="31"/>
      <c r="B99" s="32"/>
      <c r="C99" s="550">
        <v>25</v>
      </c>
      <c r="D99" s="546"/>
      <c r="E99" s="544"/>
      <c r="F99" s="553"/>
      <c r="G99" s="553"/>
      <c r="H99" s="553"/>
      <c r="I99" s="555"/>
      <c r="J99" s="555"/>
      <c r="K99" s="556"/>
      <c r="L99" s="555"/>
      <c r="M99" s="572"/>
      <c r="N99" s="572"/>
      <c r="O99" s="572"/>
      <c r="P99" s="558"/>
      <c r="Q99" s="559">
        <f t="shared" si="15"/>
        <v>0</v>
      </c>
      <c r="R99" s="560">
        <f t="shared" si="16"/>
        <v>0</v>
      </c>
      <c r="S99" s="561"/>
      <c r="T99" s="559"/>
      <c r="U99" s="559"/>
      <c r="V99" s="559"/>
      <c r="W99" s="562"/>
      <c r="X99" s="561"/>
      <c r="Y99" s="561"/>
      <c r="Z99" s="561"/>
      <c r="AA99" s="564"/>
      <c r="AB99" s="553"/>
      <c r="AC99" s="553"/>
      <c r="AD99" s="553"/>
      <c r="AE99" s="565"/>
      <c r="AF99" s="565"/>
      <c r="AG99" s="565"/>
      <c r="AH99" s="566"/>
      <c r="AI99" s="566"/>
      <c r="AJ99" s="564"/>
      <c r="AK99" s="567"/>
      <c r="AL99" s="567"/>
      <c r="AM99" s="688"/>
      <c r="AN99" s="567"/>
      <c r="AO99" s="691"/>
      <c r="AP99" s="564"/>
      <c r="AQ99" s="568"/>
      <c r="AR99" s="622"/>
      <c r="AS99" s="628"/>
      <c r="AT99" s="633"/>
      <c r="AU99" s="655" t="str">
        <f t="shared" si="17"/>
        <v/>
      </c>
      <c r="AV99" s="655" t="str">
        <f t="shared" si="18"/>
        <v/>
      </c>
      <c r="AW99" s="655" t="str">
        <f t="shared" si="1"/>
        <v/>
      </c>
      <c r="AX99" s="655" t="str">
        <f t="shared" si="2"/>
        <v/>
      </c>
      <c r="AY99" s="655" t="str">
        <f t="shared" si="3"/>
        <v/>
      </c>
      <c r="AZ99" s="655" t="str">
        <f>IF(F99="","",IF(OR(AND(分岐管理シート!D97=4,J99="Ⅱ．物価高の克服"),AND(分岐管理シート!D97=8,J99="米国関税措置"),AND(分岐管理シート!D97=10,J99="Ⅰ．生活の安全保障・物価高への対応")),"","error"))</f>
        <v/>
      </c>
      <c r="BA99" s="644" t="str">
        <f t="shared" si="4"/>
        <v/>
      </c>
      <c r="BB99" s="644" t="str">
        <f t="shared" si="19"/>
        <v/>
      </c>
      <c r="BC99" s="656" t="str">
        <f t="shared" si="23"/>
        <v/>
      </c>
      <c r="BD99" s="657" t="str">
        <f t="shared" si="20"/>
        <v/>
      </c>
      <c r="BE99" s="644" t="str">
        <f t="shared" si="21"/>
        <v/>
      </c>
      <c r="BF99" s="655" t="str" cm="1">
        <f t="array" ref="BF99">IF(SUMPRODUCT(COUNTIF(M99:O99, M99:O99))&gt;COUNTA(M99:O99),"error","")</f>
        <v/>
      </c>
      <c r="BG99" s="644" t="str">
        <f t="shared" si="24"/>
        <v/>
      </c>
      <c r="BH99" s="644" t="str">
        <f t="shared" si="25"/>
        <v/>
      </c>
      <c r="BI99" s="644" t="str">
        <f t="shared" si="22"/>
        <v/>
      </c>
      <c r="BJ99" s="647"/>
      <c r="BK99" s="638"/>
      <c r="BL99" s="644" t="str">
        <f t="shared" si="5"/>
        <v/>
      </c>
      <c r="BM99" s="644" t="str">
        <f t="shared" si="14"/>
        <v/>
      </c>
      <c r="BN99" s="644" t="str">
        <f t="shared" si="6"/>
        <v/>
      </c>
      <c r="BO99" s="644" t="str">
        <f t="shared" si="26"/>
        <v/>
      </c>
      <c r="BP99" s="641"/>
      <c r="BQ99" s="644"/>
      <c r="BR99" s="638"/>
      <c r="BS99" s="638"/>
      <c r="BT99" s="644" t="str">
        <f t="shared" si="7"/>
        <v/>
      </c>
      <c r="BU99" s="644" t="str">
        <f t="shared" si="8"/>
        <v/>
      </c>
      <c r="BV99" s="644" t="str">
        <f>IF(F99="","",IF(OR(分岐管理シート!AE97&lt;27,分岐管理シート!AE97&gt;38),"error",""))</f>
        <v/>
      </c>
      <c r="BW99" s="644" t="str">
        <f>IF(AND(D99="R7_補正", OR(分岐管理シート!AF97&lt;27,分岐管理シート!AF97&gt;38)),"error","")</f>
        <v/>
      </c>
      <c r="BX99" s="644" t="str">
        <f>IF(F99="","",IF(OR(分岐管理シート!AG97&lt;27,分岐管理シート!AG97&gt;39),"error",""))</f>
        <v/>
      </c>
      <c r="BY99" s="644" t="str">
        <f>IF(F99="","",IF(AND(AD99="－",OR(分岐管理シート!AG97&lt;27,分岐管理シート!AG97&gt;38)),"error",IF(AND(AD99="○",分岐管理シート!AG97&lt;27),"error","")))</f>
        <v/>
      </c>
      <c r="BZ99" s="641" t="str">
        <f>IF(OR(D99="", D99="R6_補正", D99="R7_予備"),
   "",IF(F99="","",IF(AND(VLOOKUP(AE99,―!$AH$15:$AI$40,2,FALSE) &lt;= VLOOKUP(AF99,―!$AH$15:$AI$40,2,FALSE),VLOOKUP(AF99,―!$AH$15:$AI$40,2,FALSE) &lt;= VLOOKUP(AG99,―!$AH$15:$AI$40,2,FALSE)),"","error")))</f>
        <v/>
      </c>
      <c r="CA99" s="647"/>
      <c r="CB99" s="638"/>
      <c r="CC99" s="638"/>
      <c r="CD99" s="644" t="str">
        <f>IF(F99="","",IF(OR(分岐管理シート!AJ97&lt;1,分岐管理シート!AJ97&gt;88),"error",""))</f>
        <v/>
      </c>
      <c r="CE99" s="644" t="str">
        <f t="shared" si="12"/>
        <v/>
      </c>
      <c r="CF99" s="644" t="str">
        <f>IF(F99="","",IF(OR(AND(分岐管理シート!D97=4, OR(分岐管理シート!AQ97&lt;4, 分岐管理シート!AQ97&gt;9)),AND(OR(分岐管理シート!D97=8, 分岐管理シート!D97=10), OR(分岐管理シート!AQ97&lt;7, 分岐管理シート!AQ97&gt;9))),"error",""))</f>
        <v/>
      </c>
      <c r="CG99" s="644" t="str">
        <f t="shared" si="27"/>
        <v/>
      </c>
      <c r="CH99" s="644" t="str">
        <f>分岐管理シート!BD97</f>
        <v/>
      </c>
      <c r="CI99" s="666" t="str">
        <f t="shared" si="28"/>
        <v/>
      </c>
    </row>
    <row r="100" spans="1:92" ht="24" x14ac:dyDescent="0.15">
      <c r="A100" s="31"/>
      <c r="B100" s="32"/>
      <c r="C100" s="551">
        <v>26</v>
      </c>
      <c r="D100" s="546"/>
      <c r="E100" s="544"/>
      <c r="F100" s="553"/>
      <c r="G100" s="553"/>
      <c r="H100" s="553"/>
      <c r="I100" s="555"/>
      <c r="J100" s="555"/>
      <c r="K100" s="556"/>
      <c r="L100" s="555"/>
      <c r="M100" s="572"/>
      <c r="N100" s="572"/>
      <c r="O100" s="572"/>
      <c r="P100" s="558"/>
      <c r="Q100" s="559">
        <f t="shared" si="15"/>
        <v>0</v>
      </c>
      <c r="R100" s="560">
        <f t="shared" si="16"/>
        <v>0</v>
      </c>
      <c r="S100" s="561"/>
      <c r="T100" s="559"/>
      <c r="U100" s="559"/>
      <c r="V100" s="559"/>
      <c r="W100" s="562"/>
      <c r="X100" s="561"/>
      <c r="Y100" s="561"/>
      <c r="Z100" s="561"/>
      <c r="AA100" s="564"/>
      <c r="AB100" s="553"/>
      <c r="AC100" s="553"/>
      <c r="AD100" s="553"/>
      <c r="AE100" s="565"/>
      <c r="AF100" s="565"/>
      <c r="AG100" s="565"/>
      <c r="AH100" s="566"/>
      <c r="AI100" s="566"/>
      <c r="AJ100" s="564"/>
      <c r="AK100" s="567"/>
      <c r="AL100" s="567"/>
      <c r="AM100" s="688"/>
      <c r="AN100" s="567"/>
      <c r="AO100" s="691"/>
      <c r="AP100" s="564"/>
      <c r="AQ100" s="568"/>
      <c r="AR100" s="622"/>
      <c r="AS100" s="628"/>
      <c r="AT100" s="633"/>
      <c r="AU100" s="655" t="str">
        <f t="shared" si="17"/>
        <v/>
      </c>
      <c r="AV100" s="655" t="str">
        <f t="shared" si="18"/>
        <v/>
      </c>
      <c r="AW100" s="655" t="str">
        <f t="shared" si="1"/>
        <v/>
      </c>
      <c r="AX100" s="655" t="str">
        <f t="shared" si="2"/>
        <v/>
      </c>
      <c r="AY100" s="655" t="str">
        <f t="shared" si="3"/>
        <v/>
      </c>
      <c r="AZ100" s="655" t="str">
        <f>IF(F100="","",IF(OR(AND(分岐管理シート!D98=4,J100="Ⅱ．物価高の克服"),AND(分岐管理シート!D98=8,J100="米国関税措置"),AND(分岐管理シート!D98=10,J100="Ⅰ．生活の安全保障・物価高への対応")),"","error"))</f>
        <v/>
      </c>
      <c r="BA100" s="644" t="str">
        <f t="shared" si="4"/>
        <v/>
      </c>
      <c r="BB100" s="644" t="str">
        <f t="shared" si="19"/>
        <v/>
      </c>
      <c r="BC100" s="656" t="str">
        <f t="shared" si="23"/>
        <v/>
      </c>
      <c r="BD100" s="657" t="str">
        <f t="shared" si="20"/>
        <v/>
      </c>
      <c r="BE100" s="644" t="str">
        <f t="shared" si="21"/>
        <v/>
      </c>
      <c r="BF100" s="655" t="str" cm="1">
        <f t="array" ref="BF100">IF(SUMPRODUCT(COUNTIF(M100:O100, M100:O100))&gt;COUNTA(M100:O100),"error","")</f>
        <v/>
      </c>
      <c r="BG100" s="644" t="str">
        <f t="shared" si="24"/>
        <v/>
      </c>
      <c r="BH100" s="644" t="str">
        <f t="shared" si="25"/>
        <v/>
      </c>
      <c r="BI100" s="644" t="str">
        <f t="shared" si="22"/>
        <v/>
      </c>
      <c r="BJ100" s="647"/>
      <c r="BK100" s="638"/>
      <c r="BL100" s="644" t="str">
        <f t="shared" si="5"/>
        <v/>
      </c>
      <c r="BM100" s="644" t="str">
        <f t="shared" si="14"/>
        <v/>
      </c>
      <c r="BN100" s="644" t="str">
        <f t="shared" si="6"/>
        <v/>
      </c>
      <c r="BO100" s="644" t="str">
        <f t="shared" si="26"/>
        <v/>
      </c>
      <c r="BP100" s="641"/>
      <c r="BQ100" s="644"/>
      <c r="BR100" s="638"/>
      <c r="BS100" s="638"/>
      <c r="BT100" s="644" t="str">
        <f t="shared" si="7"/>
        <v/>
      </c>
      <c r="BU100" s="644" t="str">
        <f t="shared" si="8"/>
        <v/>
      </c>
      <c r="BV100" s="644" t="str">
        <f>IF(F100="","",IF(OR(分岐管理シート!AE98&lt;27,分岐管理シート!AE98&gt;38),"error",""))</f>
        <v/>
      </c>
      <c r="BW100" s="644" t="str">
        <f>IF(AND(D100="R7_補正", OR(分岐管理シート!AF98&lt;27,分岐管理シート!AF98&gt;38)),"error","")</f>
        <v/>
      </c>
      <c r="BX100" s="644" t="str">
        <f>IF(F100="","",IF(OR(分岐管理シート!AG98&lt;27,分岐管理シート!AG98&gt;39),"error",""))</f>
        <v/>
      </c>
      <c r="BY100" s="644" t="str">
        <f>IF(F100="","",IF(AND(AD100="－",OR(分岐管理シート!AG98&lt;27,分岐管理シート!AG98&gt;38)),"error",IF(AND(AD100="○",分岐管理シート!AG98&lt;27),"error","")))</f>
        <v/>
      </c>
      <c r="BZ100" s="641" t="str">
        <f>IF(OR(D100="", D100="R6_補正", D100="R7_予備"),
   "",IF(F100="","",IF(AND(VLOOKUP(AE100,―!$AH$15:$AI$40,2,FALSE) &lt;= VLOOKUP(AF100,―!$AH$15:$AI$40,2,FALSE),VLOOKUP(AF100,―!$AH$15:$AI$40,2,FALSE) &lt;= VLOOKUP(AG100,―!$AH$15:$AI$40,2,FALSE)),"","error")))</f>
        <v/>
      </c>
      <c r="CA100" s="647"/>
      <c r="CB100" s="638"/>
      <c r="CC100" s="638"/>
      <c r="CD100" s="644" t="str">
        <f>IF(F100="","",IF(OR(分岐管理シート!AJ98&lt;1,分岐管理シート!AJ98&gt;88),"error",""))</f>
        <v/>
      </c>
      <c r="CE100" s="644" t="str">
        <f t="shared" si="12"/>
        <v/>
      </c>
      <c r="CF100" s="644" t="str">
        <f>IF(F100="","",IF(OR(AND(分岐管理シート!D98=4, OR(分岐管理シート!AQ98&lt;4, 分岐管理シート!AQ98&gt;9)),AND(OR(分岐管理シート!D98=8, 分岐管理シート!D98=10), OR(分岐管理シート!AQ98&lt;7, 分岐管理シート!AQ98&gt;9))),"error",""))</f>
        <v/>
      </c>
      <c r="CG100" s="644" t="str">
        <f t="shared" si="27"/>
        <v/>
      </c>
      <c r="CH100" s="644" t="str">
        <f>分岐管理シート!BD98</f>
        <v/>
      </c>
      <c r="CI100" s="666" t="str">
        <f t="shared" si="28"/>
        <v/>
      </c>
    </row>
    <row r="101" spans="1:92" ht="24" x14ac:dyDescent="0.15">
      <c r="A101" s="31"/>
      <c r="B101" s="32"/>
      <c r="C101" s="551">
        <v>27</v>
      </c>
      <c r="D101" s="546"/>
      <c r="E101" s="544"/>
      <c r="F101" s="553"/>
      <c r="G101" s="553"/>
      <c r="H101" s="553"/>
      <c r="I101" s="555"/>
      <c r="J101" s="555"/>
      <c r="K101" s="556"/>
      <c r="L101" s="555"/>
      <c r="M101" s="572"/>
      <c r="N101" s="572"/>
      <c r="O101" s="572"/>
      <c r="P101" s="558"/>
      <c r="Q101" s="559">
        <f t="shared" si="15"/>
        <v>0</v>
      </c>
      <c r="R101" s="560">
        <f t="shared" si="16"/>
        <v>0</v>
      </c>
      <c r="S101" s="561"/>
      <c r="T101" s="559"/>
      <c r="U101" s="559"/>
      <c r="V101" s="559"/>
      <c r="W101" s="562"/>
      <c r="X101" s="561"/>
      <c r="Y101" s="561"/>
      <c r="Z101" s="561"/>
      <c r="AA101" s="564"/>
      <c r="AB101" s="553"/>
      <c r="AC101" s="553"/>
      <c r="AD101" s="553"/>
      <c r="AE101" s="565"/>
      <c r="AF101" s="565"/>
      <c r="AG101" s="565"/>
      <c r="AH101" s="566"/>
      <c r="AI101" s="566"/>
      <c r="AJ101" s="564"/>
      <c r="AK101" s="567"/>
      <c r="AL101" s="567"/>
      <c r="AM101" s="688"/>
      <c r="AN101" s="567"/>
      <c r="AO101" s="691"/>
      <c r="AP101" s="564"/>
      <c r="AQ101" s="568"/>
      <c r="AR101" s="622"/>
      <c r="AS101" s="628"/>
      <c r="AT101" s="633"/>
      <c r="AU101" s="655" t="str">
        <f t="shared" si="17"/>
        <v/>
      </c>
      <c r="AV101" s="655" t="str">
        <f t="shared" si="18"/>
        <v/>
      </c>
      <c r="AW101" s="655" t="str">
        <f t="shared" si="1"/>
        <v/>
      </c>
      <c r="AX101" s="655" t="str">
        <f t="shared" si="2"/>
        <v/>
      </c>
      <c r="AY101" s="655" t="str">
        <f t="shared" si="3"/>
        <v/>
      </c>
      <c r="AZ101" s="655" t="str">
        <f>IF(F101="","",IF(OR(AND(分岐管理シート!D99=4,J101="Ⅱ．物価高の克服"),AND(分岐管理シート!D99=8,J101="米国関税措置"),AND(分岐管理シート!D99=10,J101="Ⅰ．生活の安全保障・物価高への対応")),"","error"))</f>
        <v/>
      </c>
      <c r="BA101" s="644" t="str">
        <f t="shared" si="4"/>
        <v/>
      </c>
      <c r="BB101" s="644" t="str">
        <f t="shared" si="19"/>
        <v/>
      </c>
      <c r="BC101" s="656" t="str">
        <f t="shared" si="23"/>
        <v/>
      </c>
      <c r="BD101" s="657" t="str">
        <f t="shared" si="20"/>
        <v/>
      </c>
      <c r="BE101" s="644" t="str">
        <f t="shared" si="21"/>
        <v/>
      </c>
      <c r="BF101" s="655" t="str" cm="1">
        <f t="array" ref="BF101">IF(SUMPRODUCT(COUNTIF(M101:O101, M101:O101))&gt;COUNTA(M101:O101),"error","")</f>
        <v/>
      </c>
      <c r="BG101" s="644" t="str">
        <f t="shared" si="24"/>
        <v/>
      </c>
      <c r="BH101" s="644" t="str">
        <f t="shared" si="25"/>
        <v/>
      </c>
      <c r="BI101" s="644" t="str">
        <f t="shared" si="22"/>
        <v/>
      </c>
      <c r="BJ101" s="647"/>
      <c r="BK101" s="638"/>
      <c r="BL101" s="644" t="str">
        <f t="shared" si="5"/>
        <v/>
      </c>
      <c r="BM101" s="644" t="str">
        <f t="shared" si="14"/>
        <v/>
      </c>
      <c r="BN101" s="644" t="str">
        <f t="shared" si="6"/>
        <v/>
      </c>
      <c r="BO101" s="644" t="str">
        <f t="shared" si="26"/>
        <v/>
      </c>
      <c r="BP101" s="641"/>
      <c r="BQ101" s="644"/>
      <c r="BR101" s="638"/>
      <c r="BS101" s="638"/>
      <c r="BT101" s="644" t="str">
        <f t="shared" si="7"/>
        <v/>
      </c>
      <c r="BU101" s="644" t="str">
        <f t="shared" si="8"/>
        <v/>
      </c>
      <c r="BV101" s="644" t="str">
        <f>IF(F101="","",IF(OR(分岐管理シート!AE99&lt;27,分岐管理シート!AE99&gt;38),"error",""))</f>
        <v/>
      </c>
      <c r="BW101" s="644" t="str">
        <f>IF(AND(D101="R7_補正", OR(分岐管理シート!AF99&lt;27,分岐管理シート!AF99&gt;38)),"error","")</f>
        <v/>
      </c>
      <c r="BX101" s="644" t="str">
        <f>IF(F101="","",IF(OR(分岐管理シート!AG99&lt;27,分岐管理シート!AG99&gt;39),"error",""))</f>
        <v/>
      </c>
      <c r="BY101" s="644" t="str">
        <f>IF(F101="","",IF(AND(AD101="－",OR(分岐管理シート!AG99&lt;27,分岐管理シート!AG99&gt;38)),"error",IF(AND(AD101="○",分岐管理シート!AG99&lt;27),"error","")))</f>
        <v/>
      </c>
      <c r="BZ101" s="641" t="str">
        <f>IF(OR(D101="", D101="R6_補正", D101="R7_予備"),
   "",IF(F101="","",IF(AND(VLOOKUP(AE101,―!$AH$15:$AI$40,2,FALSE) &lt;= VLOOKUP(AF101,―!$AH$15:$AI$40,2,FALSE),VLOOKUP(AF101,―!$AH$15:$AI$40,2,FALSE) &lt;= VLOOKUP(AG101,―!$AH$15:$AI$40,2,FALSE)),"","error")))</f>
        <v/>
      </c>
      <c r="CA101" s="647"/>
      <c r="CB101" s="638"/>
      <c r="CC101" s="638"/>
      <c r="CD101" s="644" t="str">
        <f>IF(F101="","",IF(OR(分岐管理シート!AJ99&lt;1,分岐管理シート!AJ99&gt;88),"error",""))</f>
        <v/>
      </c>
      <c r="CE101" s="644" t="str">
        <f t="shared" si="12"/>
        <v/>
      </c>
      <c r="CF101" s="644" t="str">
        <f>IF(F101="","",IF(OR(AND(分岐管理シート!D99=4, OR(分岐管理シート!AQ99&lt;4, 分岐管理シート!AQ99&gt;9)),AND(OR(分岐管理シート!D99=8, 分岐管理シート!D99=10), OR(分岐管理シート!AQ99&lt;7, 分岐管理シート!AQ99&gt;9))),"error",""))</f>
        <v/>
      </c>
      <c r="CG101" s="644" t="str">
        <f t="shared" si="27"/>
        <v/>
      </c>
      <c r="CH101" s="644" t="str">
        <f>分岐管理シート!BD99</f>
        <v/>
      </c>
      <c r="CI101" s="666" t="str">
        <f t="shared" si="28"/>
        <v/>
      </c>
    </row>
    <row r="102" spans="1:92" ht="24" x14ac:dyDescent="0.15">
      <c r="A102" s="31"/>
      <c r="B102" s="32"/>
      <c r="C102" s="550">
        <v>28</v>
      </c>
      <c r="D102" s="546"/>
      <c r="E102" s="544"/>
      <c r="F102" s="553"/>
      <c r="G102" s="553"/>
      <c r="H102" s="553"/>
      <c r="I102" s="555"/>
      <c r="J102" s="555"/>
      <c r="K102" s="556"/>
      <c r="L102" s="555"/>
      <c r="M102" s="572"/>
      <c r="N102" s="572"/>
      <c r="O102" s="572"/>
      <c r="P102" s="558"/>
      <c r="Q102" s="559">
        <f t="shared" si="15"/>
        <v>0</v>
      </c>
      <c r="R102" s="560">
        <f t="shared" si="16"/>
        <v>0</v>
      </c>
      <c r="S102" s="561"/>
      <c r="T102" s="559"/>
      <c r="U102" s="559"/>
      <c r="V102" s="559"/>
      <c r="W102" s="562"/>
      <c r="X102" s="561"/>
      <c r="Y102" s="561"/>
      <c r="Z102" s="561"/>
      <c r="AA102" s="564"/>
      <c r="AB102" s="553"/>
      <c r="AC102" s="553"/>
      <c r="AD102" s="553"/>
      <c r="AE102" s="565"/>
      <c r="AF102" s="565"/>
      <c r="AG102" s="565"/>
      <c r="AH102" s="566"/>
      <c r="AI102" s="566"/>
      <c r="AJ102" s="564"/>
      <c r="AK102" s="567"/>
      <c r="AL102" s="567"/>
      <c r="AM102" s="688"/>
      <c r="AN102" s="567"/>
      <c r="AO102" s="691"/>
      <c r="AP102" s="564"/>
      <c r="AQ102" s="568"/>
      <c r="AR102" s="622"/>
      <c r="AS102" s="628"/>
      <c r="AT102" s="633"/>
      <c r="AU102" s="655" t="str">
        <f t="shared" si="17"/>
        <v/>
      </c>
      <c r="AV102" s="655" t="str">
        <f t="shared" si="18"/>
        <v/>
      </c>
      <c r="AW102" s="655" t="str">
        <f t="shared" si="1"/>
        <v/>
      </c>
      <c r="AX102" s="655" t="str">
        <f t="shared" si="2"/>
        <v/>
      </c>
      <c r="AY102" s="655" t="str">
        <f t="shared" si="3"/>
        <v/>
      </c>
      <c r="AZ102" s="655" t="str">
        <f>IF(F102="","",IF(OR(AND(分岐管理シート!D100=4,J102="Ⅱ．物価高の克服"),AND(分岐管理シート!D100=8,J102="米国関税措置"),AND(分岐管理シート!D100=10,J102="Ⅰ．生活の安全保障・物価高への対応")),"","error"))</f>
        <v/>
      </c>
      <c r="BA102" s="644" t="str">
        <f t="shared" si="4"/>
        <v/>
      </c>
      <c r="BB102" s="644" t="str">
        <f t="shared" si="19"/>
        <v/>
      </c>
      <c r="BC102" s="656" t="str">
        <f t="shared" si="23"/>
        <v/>
      </c>
      <c r="BD102" s="657" t="str">
        <f t="shared" si="20"/>
        <v/>
      </c>
      <c r="BE102" s="644" t="str">
        <f t="shared" si="21"/>
        <v/>
      </c>
      <c r="BF102" s="655" t="str" cm="1">
        <f t="array" ref="BF102">IF(SUMPRODUCT(COUNTIF(M102:O102, M102:O102))&gt;COUNTA(M102:O102),"error","")</f>
        <v/>
      </c>
      <c r="BG102" s="644" t="str">
        <f t="shared" si="24"/>
        <v/>
      </c>
      <c r="BH102" s="644" t="str">
        <f t="shared" si="25"/>
        <v/>
      </c>
      <c r="BI102" s="644" t="str">
        <f t="shared" si="22"/>
        <v/>
      </c>
      <c r="BJ102" s="647"/>
      <c r="BK102" s="638"/>
      <c r="BL102" s="644" t="str">
        <f t="shared" si="5"/>
        <v/>
      </c>
      <c r="BM102" s="644" t="str">
        <f t="shared" si="14"/>
        <v/>
      </c>
      <c r="BN102" s="644" t="str">
        <f t="shared" si="6"/>
        <v/>
      </c>
      <c r="BO102" s="644" t="str">
        <f t="shared" si="26"/>
        <v/>
      </c>
      <c r="BP102" s="641"/>
      <c r="BQ102" s="644"/>
      <c r="BR102" s="638"/>
      <c r="BS102" s="638"/>
      <c r="BT102" s="644" t="str">
        <f t="shared" si="7"/>
        <v/>
      </c>
      <c r="BU102" s="644" t="str">
        <f t="shared" si="8"/>
        <v/>
      </c>
      <c r="BV102" s="644" t="str">
        <f>IF(F102="","",IF(OR(分岐管理シート!AE100&lt;27,分岐管理シート!AE100&gt;38),"error",""))</f>
        <v/>
      </c>
      <c r="BW102" s="644" t="str">
        <f>IF(AND(D102="R7_補正", OR(分岐管理シート!AF100&lt;27,分岐管理シート!AF100&gt;38)),"error","")</f>
        <v/>
      </c>
      <c r="BX102" s="644" t="str">
        <f>IF(F102="","",IF(OR(分岐管理シート!AG100&lt;27,分岐管理シート!AG100&gt;39),"error",""))</f>
        <v/>
      </c>
      <c r="BY102" s="644" t="str">
        <f>IF(F102="","",IF(AND(AD102="－",OR(分岐管理シート!AG100&lt;27,分岐管理シート!AG100&gt;38)),"error",IF(AND(AD102="○",分岐管理シート!AG100&lt;27),"error","")))</f>
        <v/>
      </c>
      <c r="BZ102" s="641" t="str">
        <f>IF(OR(D102="", D102="R6_補正", D102="R7_予備"),
   "",IF(F102="","",IF(AND(VLOOKUP(AE102,―!$AH$15:$AI$40,2,FALSE) &lt;= VLOOKUP(AF102,―!$AH$15:$AI$40,2,FALSE),VLOOKUP(AF102,―!$AH$15:$AI$40,2,FALSE) &lt;= VLOOKUP(AG102,―!$AH$15:$AI$40,2,FALSE)),"","error")))</f>
        <v/>
      </c>
      <c r="CA102" s="647"/>
      <c r="CB102" s="638"/>
      <c r="CC102" s="638"/>
      <c r="CD102" s="644" t="str">
        <f>IF(F102="","",IF(OR(分岐管理シート!AJ100&lt;1,分岐管理シート!AJ100&gt;88),"error",""))</f>
        <v/>
      </c>
      <c r="CE102" s="644" t="str">
        <f t="shared" si="12"/>
        <v/>
      </c>
      <c r="CF102" s="644" t="str">
        <f>IF(F102="","",IF(OR(AND(分岐管理シート!D100=4, OR(分岐管理シート!AQ100&lt;4, 分岐管理シート!AQ100&gt;9)),AND(OR(分岐管理シート!D100=8, 分岐管理シート!D100=10), OR(分岐管理シート!AQ100&lt;7, 分岐管理シート!AQ100&gt;9))),"error",""))</f>
        <v/>
      </c>
      <c r="CG102" s="644" t="str">
        <f t="shared" si="27"/>
        <v/>
      </c>
      <c r="CH102" s="644" t="str">
        <f>分岐管理シート!BD100</f>
        <v/>
      </c>
      <c r="CI102" s="666" t="str">
        <f t="shared" si="28"/>
        <v/>
      </c>
    </row>
    <row r="103" spans="1:92" ht="24" x14ac:dyDescent="0.15">
      <c r="A103" s="31"/>
      <c r="B103" s="32"/>
      <c r="C103" s="551">
        <v>29</v>
      </c>
      <c r="D103" s="546"/>
      <c r="E103" s="544"/>
      <c r="F103" s="553"/>
      <c r="G103" s="553"/>
      <c r="H103" s="553"/>
      <c r="I103" s="555"/>
      <c r="J103" s="555"/>
      <c r="K103" s="556"/>
      <c r="L103" s="555"/>
      <c r="M103" s="572"/>
      <c r="N103" s="572"/>
      <c r="O103" s="572"/>
      <c r="P103" s="558"/>
      <c r="Q103" s="559">
        <f t="shared" si="15"/>
        <v>0</v>
      </c>
      <c r="R103" s="560">
        <f t="shared" si="16"/>
        <v>0</v>
      </c>
      <c r="S103" s="561"/>
      <c r="T103" s="559"/>
      <c r="U103" s="559"/>
      <c r="V103" s="559"/>
      <c r="W103" s="562"/>
      <c r="X103" s="561"/>
      <c r="Y103" s="561"/>
      <c r="Z103" s="561"/>
      <c r="AA103" s="564"/>
      <c r="AB103" s="553"/>
      <c r="AC103" s="553"/>
      <c r="AD103" s="553"/>
      <c r="AE103" s="565"/>
      <c r="AF103" s="565"/>
      <c r="AG103" s="565"/>
      <c r="AH103" s="566"/>
      <c r="AI103" s="566"/>
      <c r="AJ103" s="564"/>
      <c r="AK103" s="567"/>
      <c r="AL103" s="567"/>
      <c r="AM103" s="688"/>
      <c r="AN103" s="567"/>
      <c r="AO103" s="691"/>
      <c r="AP103" s="564"/>
      <c r="AQ103" s="568"/>
      <c r="AR103" s="622"/>
      <c r="AS103" s="628"/>
      <c r="AT103" s="633"/>
      <c r="AU103" s="655" t="str">
        <f t="shared" si="17"/>
        <v/>
      </c>
      <c r="AV103" s="655" t="str">
        <f t="shared" si="18"/>
        <v/>
      </c>
      <c r="AW103" s="655" t="str">
        <f t="shared" si="1"/>
        <v/>
      </c>
      <c r="AX103" s="655" t="str">
        <f t="shared" si="2"/>
        <v/>
      </c>
      <c r="AY103" s="655" t="str">
        <f t="shared" si="3"/>
        <v/>
      </c>
      <c r="AZ103" s="655" t="str">
        <f>IF(F103="","",IF(OR(AND(分岐管理シート!D101=4,J103="Ⅱ．物価高の克服"),AND(分岐管理シート!D101=8,J103="米国関税措置"),AND(分岐管理シート!D101=10,J103="Ⅰ．生活の安全保障・物価高への対応")),"","error"))</f>
        <v/>
      </c>
      <c r="BA103" s="644" t="str">
        <f t="shared" si="4"/>
        <v/>
      </c>
      <c r="BB103" s="644" t="str">
        <f t="shared" si="19"/>
        <v/>
      </c>
      <c r="BC103" s="656" t="str">
        <f t="shared" si="23"/>
        <v/>
      </c>
      <c r="BD103" s="657" t="str">
        <f t="shared" si="20"/>
        <v/>
      </c>
      <c r="BE103" s="644" t="str">
        <f t="shared" si="21"/>
        <v/>
      </c>
      <c r="BF103" s="655" t="str" cm="1">
        <f t="array" ref="BF103">IF(SUMPRODUCT(COUNTIF(M103:O103, M103:O103))&gt;COUNTA(M103:O103),"error","")</f>
        <v/>
      </c>
      <c r="BG103" s="644" t="str">
        <f t="shared" si="24"/>
        <v/>
      </c>
      <c r="BH103" s="644" t="str">
        <f t="shared" si="25"/>
        <v/>
      </c>
      <c r="BI103" s="644" t="str">
        <f t="shared" si="22"/>
        <v/>
      </c>
      <c r="BJ103" s="647"/>
      <c r="BK103" s="638"/>
      <c r="BL103" s="644" t="str">
        <f t="shared" si="5"/>
        <v/>
      </c>
      <c r="BM103" s="644" t="str">
        <f t="shared" si="14"/>
        <v/>
      </c>
      <c r="BN103" s="644" t="str">
        <f t="shared" si="6"/>
        <v/>
      </c>
      <c r="BO103" s="644" t="str">
        <f t="shared" si="26"/>
        <v/>
      </c>
      <c r="BP103" s="641"/>
      <c r="BQ103" s="644"/>
      <c r="BR103" s="638"/>
      <c r="BS103" s="638"/>
      <c r="BT103" s="644" t="str">
        <f t="shared" si="7"/>
        <v/>
      </c>
      <c r="BU103" s="644" t="str">
        <f t="shared" si="8"/>
        <v/>
      </c>
      <c r="BV103" s="644" t="str">
        <f>IF(F103="","",IF(OR(分岐管理シート!AE101&lt;27,分岐管理シート!AE101&gt;38),"error",""))</f>
        <v/>
      </c>
      <c r="BW103" s="644" t="str">
        <f>IF(AND(D103="R7_補正", OR(分岐管理シート!AF101&lt;27,分岐管理シート!AF101&gt;38)),"error","")</f>
        <v/>
      </c>
      <c r="BX103" s="644" t="str">
        <f>IF(F103="","",IF(OR(分岐管理シート!AG101&lt;27,分岐管理シート!AG101&gt;39),"error",""))</f>
        <v/>
      </c>
      <c r="BY103" s="644" t="str">
        <f>IF(F103="","",IF(AND(AD103="－",OR(分岐管理シート!AG101&lt;27,分岐管理シート!AG101&gt;38)),"error",IF(AND(AD103="○",分岐管理シート!AG101&lt;27),"error","")))</f>
        <v/>
      </c>
      <c r="BZ103" s="641" t="str">
        <f>IF(OR(D103="", D103="R6_補正", D103="R7_予備"),
   "",IF(F103="","",IF(AND(VLOOKUP(AE103,―!$AH$15:$AI$40,2,FALSE) &lt;= VLOOKUP(AF103,―!$AH$15:$AI$40,2,FALSE),VLOOKUP(AF103,―!$AH$15:$AI$40,2,FALSE) &lt;= VLOOKUP(AG103,―!$AH$15:$AI$40,2,FALSE)),"","error")))</f>
        <v/>
      </c>
      <c r="CA103" s="647"/>
      <c r="CB103" s="638"/>
      <c r="CC103" s="638"/>
      <c r="CD103" s="644" t="str">
        <f>IF(F103="","",IF(OR(分岐管理シート!AJ101&lt;1,分岐管理シート!AJ101&gt;88),"error",""))</f>
        <v/>
      </c>
      <c r="CE103" s="644" t="str">
        <f t="shared" si="12"/>
        <v/>
      </c>
      <c r="CF103" s="644" t="str">
        <f>IF(F103="","",IF(OR(AND(分岐管理シート!D101=4, OR(分岐管理シート!AQ101&lt;4, 分岐管理シート!AQ101&gt;9)),AND(OR(分岐管理シート!D101=8, 分岐管理シート!D101=10), OR(分岐管理シート!AQ101&lt;7, 分岐管理シート!AQ101&gt;9))),"error",""))</f>
        <v/>
      </c>
      <c r="CG103" s="644" t="str">
        <f t="shared" si="27"/>
        <v/>
      </c>
      <c r="CH103" s="644" t="str">
        <f>分岐管理シート!BD101</f>
        <v/>
      </c>
      <c r="CI103" s="666" t="str">
        <f t="shared" si="28"/>
        <v/>
      </c>
    </row>
    <row r="104" spans="1:92" ht="24" x14ac:dyDescent="0.15">
      <c r="A104" s="31"/>
      <c r="B104" s="32"/>
      <c r="C104" s="551">
        <v>30</v>
      </c>
      <c r="D104" s="546"/>
      <c r="E104" s="544"/>
      <c r="F104" s="553"/>
      <c r="G104" s="553"/>
      <c r="H104" s="553"/>
      <c r="I104" s="555"/>
      <c r="J104" s="555"/>
      <c r="K104" s="556"/>
      <c r="L104" s="555"/>
      <c r="M104" s="572"/>
      <c r="N104" s="572"/>
      <c r="O104" s="572"/>
      <c r="P104" s="558"/>
      <c r="Q104" s="559">
        <f t="shared" si="15"/>
        <v>0</v>
      </c>
      <c r="R104" s="560">
        <f t="shared" si="16"/>
        <v>0</v>
      </c>
      <c r="S104" s="561"/>
      <c r="T104" s="559"/>
      <c r="U104" s="559"/>
      <c r="V104" s="559"/>
      <c r="W104" s="562"/>
      <c r="X104" s="561"/>
      <c r="Y104" s="561"/>
      <c r="Z104" s="561"/>
      <c r="AA104" s="564"/>
      <c r="AB104" s="553"/>
      <c r="AC104" s="553"/>
      <c r="AD104" s="553"/>
      <c r="AE104" s="565"/>
      <c r="AF104" s="565"/>
      <c r="AG104" s="565"/>
      <c r="AH104" s="566"/>
      <c r="AI104" s="566"/>
      <c r="AJ104" s="564"/>
      <c r="AK104" s="567"/>
      <c r="AL104" s="567"/>
      <c r="AM104" s="688"/>
      <c r="AN104" s="567"/>
      <c r="AO104" s="691"/>
      <c r="AP104" s="564"/>
      <c r="AQ104" s="568"/>
      <c r="AR104" s="622"/>
      <c r="AS104" s="628"/>
      <c r="AT104" s="633"/>
      <c r="AU104" s="655" t="str">
        <f t="shared" si="17"/>
        <v/>
      </c>
      <c r="AV104" s="655" t="str">
        <f t="shared" si="18"/>
        <v/>
      </c>
      <c r="AW104" s="655" t="str">
        <f t="shared" si="1"/>
        <v/>
      </c>
      <c r="AX104" s="655" t="str">
        <f t="shared" si="2"/>
        <v/>
      </c>
      <c r="AY104" s="655" t="str">
        <f t="shared" si="3"/>
        <v/>
      </c>
      <c r="AZ104" s="655" t="str">
        <f>IF(F104="","",IF(OR(AND(分岐管理シート!D102=4,J104="Ⅱ．物価高の克服"),AND(分岐管理シート!D102=8,J104="米国関税措置"),AND(分岐管理シート!D102=10,J104="Ⅰ．生活の安全保障・物価高への対応")),"","error"))</f>
        <v/>
      </c>
      <c r="BA104" s="644" t="str">
        <f t="shared" si="4"/>
        <v/>
      </c>
      <c r="BB104" s="644" t="str">
        <f t="shared" si="19"/>
        <v/>
      </c>
      <c r="BC104" s="656" t="str">
        <f t="shared" si="23"/>
        <v/>
      </c>
      <c r="BD104" s="657" t="str">
        <f t="shared" si="20"/>
        <v/>
      </c>
      <c r="BE104" s="644" t="str">
        <f t="shared" si="21"/>
        <v/>
      </c>
      <c r="BF104" s="655" t="str" cm="1">
        <f t="array" ref="BF104">IF(SUMPRODUCT(COUNTIF(M104:O104, M104:O104))&gt;COUNTA(M104:O104),"error","")</f>
        <v/>
      </c>
      <c r="BG104" s="644" t="str">
        <f t="shared" si="24"/>
        <v/>
      </c>
      <c r="BH104" s="644" t="str">
        <f t="shared" si="25"/>
        <v/>
      </c>
      <c r="BI104" s="644" t="str">
        <f t="shared" si="22"/>
        <v/>
      </c>
      <c r="BJ104" s="647"/>
      <c r="BK104" s="638"/>
      <c r="BL104" s="644" t="str">
        <f t="shared" si="5"/>
        <v/>
      </c>
      <c r="BM104" s="644" t="str">
        <f t="shared" si="14"/>
        <v/>
      </c>
      <c r="BN104" s="644" t="str">
        <f t="shared" si="6"/>
        <v/>
      </c>
      <c r="BO104" s="644" t="str">
        <f t="shared" si="26"/>
        <v/>
      </c>
      <c r="BP104" s="641"/>
      <c r="BQ104" s="644"/>
      <c r="BR104" s="638"/>
      <c r="BS104" s="638"/>
      <c r="BT104" s="644" t="str">
        <f t="shared" si="7"/>
        <v/>
      </c>
      <c r="BU104" s="644" t="str">
        <f t="shared" si="8"/>
        <v/>
      </c>
      <c r="BV104" s="644" t="str">
        <f>IF(F104="","",IF(OR(分岐管理シート!AE102&lt;27,分岐管理シート!AE102&gt;38),"error",""))</f>
        <v/>
      </c>
      <c r="BW104" s="644" t="str">
        <f>IF(AND(D104="R7_補正", OR(分岐管理シート!AF102&lt;27,分岐管理シート!AF102&gt;38)),"error","")</f>
        <v/>
      </c>
      <c r="BX104" s="644" t="str">
        <f>IF(F104="","",IF(OR(分岐管理シート!AG102&lt;27,分岐管理シート!AG102&gt;39),"error",""))</f>
        <v/>
      </c>
      <c r="BY104" s="644" t="str">
        <f>IF(F104="","",IF(AND(AD104="－",OR(分岐管理シート!AG102&lt;27,分岐管理シート!AG102&gt;38)),"error",IF(AND(AD104="○",分岐管理シート!AG102&lt;27),"error","")))</f>
        <v/>
      </c>
      <c r="BZ104" s="641" t="str">
        <f>IF(OR(D104="", D104="R6_補正", D104="R7_予備"),
   "",IF(F104="","",IF(AND(VLOOKUP(AE104,―!$AH$15:$AI$40,2,FALSE) &lt;= VLOOKUP(AF104,―!$AH$15:$AI$40,2,FALSE),VLOOKUP(AF104,―!$AH$15:$AI$40,2,FALSE) &lt;= VLOOKUP(AG104,―!$AH$15:$AI$40,2,FALSE)),"","error")))</f>
        <v/>
      </c>
      <c r="CA104" s="647"/>
      <c r="CB104" s="638"/>
      <c r="CC104" s="638"/>
      <c r="CD104" s="644" t="str">
        <f>IF(F104="","",IF(OR(分岐管理シート!AJ102&lt;1,分岐管理シート!AJ102&gt;88),"error",""))</f>
        <v/>
      </c>
      <c r="CE104" s="644" t="str">
        <f t="shared" si="12"/>
        <v/>
      </c>
      <c r="CF104" s="644" t="str">
        <f>IF(F104="","",IF(OR(AND(分岐管理シート!D102=4, OR(分岐管理シート!AQ102&lt;4, 分岐管理シート!AQ102&gt;9)),AND(OR(分岐管理シート!D102=8, 分岐管理シート!D102=10), OR(分岐管理シート!AQ102&lt;7, 分岐管理シート!AQ102&gt;9))),"error",""))</f>
        <v/>
      </c>
      <c r="CG104" s="644" t="str">
        <f t="shared" si="27"/>
        <v/>
      </c>
      <c r="CH104" s="644" t="str">
        <f>分岐管理シート!BD102</f>
        <v/>
      </c>
      <c r="CI104" s="666" t="str">
        <f t="shared" si="28"/>
        <v/>
      </c>
    </row>
    <row r="105" spans="1:92" ht="24" x14ac:dyDescent="0.15">
      <c r="A105" s="31"/>
      <c r="B105" s="32"/>
      <c r="C105" s="550">
        <v>31</v>
      </c>
      <c r="D105" s="546"/>
      <c r="E105" s="544"/>
      <c r="F105" s="553"/>
      <c r="G105" s="553"/>
      <c r="H105" s="553"/>
      <c r="I105" s="555"/>
      <c r="J105" s="555"/>
      <c r="K105" s="556"/>
      <c r="L105" s="555"/>
      <c r="M105" s="572"/>
      <c r="N105" s="572"/>
      <c r="O105" s="572"/>
      <c r="P105" s="558"/>
      <c r="Q105" s="559">
        <f t="shared" si="15"/>
        <v>0</v>
      </c>
      <c r="R105" s="560">
        <f t="shared" si="16"/>
        <v>0</v>
      </c>
      <c r="S105" s="561"/>
      <c r="T105" s="559"/>
      <c r="U105" s="559"/>
      <c r="V105" s="559"/>
      <c r="W105" s="562"/>
      <c r="X105" s="561"/>
      <c r="Y105" s="561"/>
      <c r="Z105" s="561"/>
      <c r="AA105" s="564"/>
      <c r="AB105" s="553"/>
      <c r="AC105" s="553"/>
      <c r="AD105" s="553"/>
      <c r="AE105" s="565"/>
      <c r="AF105" s="565"/>
      <c r="AG105" s="565"/>
      <c r="AH105" s="566"/>
      <c r="AI105" s="566"/>
      <c r="AJ105" s="564"/>
      <c r="AK105" s="567"/>
      <c r="AL105" s="567"/>
      <c r="AM105" s="688"/>
      <c r="AN105" s="567"/>
      <c r="AO105" s="691"/>
      <c r="AP105" s="564"/>
      <c r="AQ105" s="568"/>
      <c r="AR105" s="622"/>
      <c r="AS105" s="628"/>
      <c r="AT105" s="633"/>
      <c r="AU105" s="655" t="str">
        <f t="shared" si="17"/>
        <v/>
      </c>
      <c r="AV105" s="655" t="str">
        <f t="shared" si="18"/>
        <v/>
      </c>
      <c r="AW105" s="655" t="str">
        <f t="shared" si="1"/>
        <v/>
      </c>
      <c r="AX105" s="655" t="str">
        <f t="shared" si="2"/>
        <v/>
      </c>
      <c r="AY105" s="655" t="str">
        <f t="shared" si="3"/>
        <v/>
      </c>
      <c r="AZ105" s="655" t="str">
        <f>IF(F105="","",IF(OR(AND(分岐管理シート!D103=4,J105="Ⅱ．物価高の克服"),AND(分岐管理シート!D103=8,J105="米国関税措置"),AND(分岐管理シート!D103=10,J105="Ⅰ．生活の安全保障・物価高への対応")),"","error"))</f>
        <v/>
      </c>
      <c r="BA105" s="644" t="str">
        <f t="shared" si="4"/>
        <v/>
      </c>
      <c r="BB105" s="644" t="str">
        <f t="shared" si="19"/>
        <v/>
      </c>
      <c r="BC105" s="656" t="str">
        <f t="shared" si="23"/>
        <v/>
      </c>
      <c r="BD105" s="657" t="str">
        <f t="shared" si="20"/>
        <v/>
      </c>
      <c r="BE105" s="644" t="str">
        <f t="shared" si="21"/>
        <v/>
      </c>
      <c r="BF105" s="655" t="str" cm="1">
        <f t="array" ref="BF105">IF(SUMPRODUCT(COUNTIF(M105:O105, M105:O105))&gt;COUNTA(M105:O105),"error","")</f>
        <v/>
      </c>
      <c r="BG105" s="644" t="str">
        <f t="shared" si="24"/>
        <v/>
      </c>
      <c r="BH105" s="644" t="str">
        <f t="shared" si="25"/>
        <v/>
      </c>
      <c r="BI105" s="644" t="str">
        <f t="shared" si="22"/>
        <v/>
      </c>
      <c r="BJ105" s="647"/>
      <c r="BK105" s="638"/>
      <c r="BL105" s="644" t="str">
        <f t="shared" si="5"/>
        <v/>
      </c>
      <c r="BM105" s="644" t="str">
        <f t="shared" si="14"/>
        <v/>
      </c>
      <c r="BN105" s="644" t="str">
        <f t="shared" si="6"/>
        <v/>
      </c>
      <c r="BO105" s="644" t="str">
        <f t="shared" si="26"/>
        <v/>
      </c>
      <c r="BP105" s="641"/>
      <c r="BQ105" s="644"/>
      <c r="BR105" s="638"/>
      <c r="BS105" s="638"/>
      <c r="BT105" s="644" t="str">
        <f t="shared" si="7"/>
        <v/>
      </c>
      <c r="BU105" s="644" t="str">
        <f t="shared" si="8"/>
        <v/>
      </c>
      <c r="BV105" s="644" t="str">
        <f>IF(F105="","",IF(OR(分岐管理シート!AE103&lt;27,分岐管理シート!AE103&gt;38),"error",""))</f>
        <v/>
      </c>
      <c r="BW105" s="644" t="str">
        <f>IF(AND(D105="R7_補正", OR(分岐管理シート!AF103&lt;27,分岐管理シート!AF103&gt;38)),"error","")</f>
        <v/>
      </c>
      <c r="BX105" s="644" t="str">
        <f>IF(F105="","",IF(OR(分岐管理シート!AG103&lt;27,分岐管理シート!AG103&gt;39),"error",""))</f>
        <v/>
      </c>
      <c r="BY105" s="644" t="str">
        <f>IF(F105="","",IF(AND(AD105="－",OR(分岐管理シート!AG103&lt;27,分岐管理シート!AG103&gt;38)),"error",IF(AND(AD105="○",分岐管理シート!AG103&lt;27),"error","")))</f>
        <v/>
      </c>
      <c r="BZ105" s="641" t="str">
        <f>IF(OR(D105="", D105="R6_補正", D105="R7_予備"),
   "",IF(F105="","",IF(AND(VLOOKUP(AE105,―!$AH$15:$AI$40,2,FALSE) &lt;= VLOOKUP(AF105,―!$AH$15:$AI$40,2,FALSE),VLOOKUP(AF105,―!$AH$15:$AI$40,2,FALSE) &lt;= VLOOKUP(AG105,―!$AH$15:$AI$40,2,FALSE)),"","error")))</f>
        <v/>
      </c>
      <c r="CA105" s="647"/>
      <c r="CB105" s="638"/>
      <c r="CC105" s="638"/>
      <c r="CD105" s="644" t="str">
        <f>IF(F105="","",IF(OR(分岐管理シート!AJ103&lt;1,分岐管理シート!AJ103&gt;88),"error",""))</f>
        <v/>
      </c>
      <c r="CE105" s="644" t="str">
        <f t="shared" si="12"/>
        <v/>
      </c>
      <c r="CF105" s="644" t="str">
        <f>IF(F105="","",IF(OR(AND(分岐管理シート!D103=4, OR(分岐管理シート!AQ103&lt;4, 分岐管理シート!AQ103&gt;9)),AND(OR(分岐管理シート!D103=8, 分岐管理シート!D103=10), OR(分岐管理シート!AQ103&lt;7, 分岐管理シート!AQ103&gt;9))),"error",""))</f>
        <v/>
      </c>
      <c r="CG105" s="644" t="str">
        <f t="shared" si="27"/>
        <v/>
      </c>
      <c r="CH105" s="644" t="str">
        <f>分岐管理シート!BD103</f>
        <v/>
      </c>
      <c r="CI105" s="666" t="str">
        <f t="shared" si="28"/>
        <v/>
      </c>
    </row>
    <row r="106" spans="1:92" ht="24" x14ac:dyDescent="0.15">
      <c r="A106" s="31"/>
      <c r="B106" s="32"/>
      <c r="C106" s="551">
        <v>32</v>
      </c>
      <c r="D106" s="546"/>
      <c r="E106" s="544"/>
      <c r="F106" s="553"/>
      <c r="G106" s="553"/>
      <c r="H106" s="553"/>
      <c r="I106" s="555"/>
      <c r="J106" s="555"/>
      <c r="K106" s="556"/>
      <c r="L106" s="555"/>
      <c r="M106" s="572"/>
      <c r="N106" s="572"/>
      <c r="O106" s="572"/>
      <c r="P106" s="558"/>
      <c r="Q106" s="559">
        <f t="shared" si="15"/>
        <v>0</v>
      </c>
      <c r="R106" s="560">
        <f t="shared" si="16"/>
        <v>0</v>
      </c>
      <c r="S106" s="561"/>
      <c r="T106" s="559"/>
      <c r="U106" s="559"/>
      <c r="V106" s="559"/>
      <c r="W106" s="562"/>
      <c r="X106" s="561"/>
      <c r="Y106" s="561"/>
      <c r="Z106" s="561"/>
      <c r="AA106" s="564"/>
      <c r="AB106" s="553"/>
      <c r="AC106" s="553"/>
      <c r="AD106" s="553"/>
      <c r="AE106" s="565"/>
      <c r="AF106" s="565"/>
      <c r="AG106" s="565"/>
      <c r="AH106" s="566"/>
      <c r="AI106" s="566"/>
      <c r="AJ106" s="564"/>
      <c r="AK106" s="567"/>
      <c r="AL106" s="567"/>
      <c r="AM106" s="688"/>
      <c r="AN106" s="567"/>
      <c r="AO106" s="691"/>
      <c r="AP106" s="564"/>
      <c r="AQ106" s="568"/>
      <c r="AR106" s="622"/>
      <c r="AS106" s="628"/>
      <c r="AT106" s="633"/>
      <c r="AU106" s="655" t="str">
        <f t="shared" si="17"/>
        <v/>
      </c>
      <c r="AV106" s="655" t="str">
        <f t="shared" si="18"/>
        <v/>
      </c>
      <c r="AW106" s="655" t="str">
        <f t="shared" si="1"/>
        <v/>
      </c>
      <c r="AX106" s="655" t="str">
        <f t="shared" si="2"/>
        <v/>
      </c>
      <c r="AY106" s="655" t="str">
        <f t="shared" si="3"/>
        <v/>
      </c>
      <c r="AZ106" s="655" t="str">
        <f>IF(F106="","",IF(OR(AND(分岐管理シート!D104=4,J106="Ⅱ．物価高の克服"),AND(分岐管理シート!D104=8,J106="米国関税措置"),AND(分岐管理シート!D104=10,J106="Ⅰ．生活の安全保障・物価高への対応")),"","error"))</f>
        <v/>
      </c>
      <c r="BA106" s="644" t="str">
        <f t="shared" si="4"/>
        <v/>
      </c>
      <c r="BB106" s="644" t="str">
        <f t="shared" si="19"/>
        <v/>
      </c>
      <c r="BC106" s="656" t="str">
        <f t="shared" si="23"/>
        <v/>
      </c>
      <c r="BD106" s="657" t="str">
        <f t="shared" si="20"/>
        <v/>
      </c>
      <c r="BE106" s="644" t="str">
        <f t="shared" si="21"/>
        <v/>
      </c>
      <c r="BF106" s="655" t="str" cm="1">
        <f t="array" ref="BF106">IF(SUMPRODUCT(COUNTIF(M106:O106, M106:O106))&gt;COUNTA(M106:O106),"error","")</f>
        <v/>
      </c>
      <c r="BG106" s="644" t="str">
        <f t="shared" si="24"/>
        <v/>
      </c>
      <c r="BH106" s="644" t="str">
        <f t="shared" si="25"/>
        <v/>
      </c>
      <c r="BI106" s="644" t="str">
        <f t="shared" si="22"/>
        <v/>
      </c>
      <c r="BJ106" s="647"/>
      <c r="BK106" s="638"/>
      <c r="BL106" s="644" t="str">
        <f t="shared" si="5"/>
        <v/>
      </c>
      <c r="BM106" s="644" t="str">
        <f t="shared" si="14"/>
        <v/>
      </c>
      <c r="BN106" s="644" t="str">
        <f t="shared" si="6"/>
        <v/>
      </c>
      <c r="BO106" s="644" t="str">
        <f t="shared" si="26"/>
        <v/>
      </c>
      <c r="BP106" s="641"/>
      <c r="BQ106" s="644"/>
      <c r="BR106" s="638"/>
      <c r="BS106" s="638"/>
      <c r="BT106" s="644" t="str">
        <f t="shared" si="7"/>
        <v/>
      </c>
      <c r="BU106" s="644" t="str">
        <f t="shared" si="8"/>
        <v/>
      </c>
      <c r="BV106" s="644" t="str">
        <f>IF(F106="","",IF(OR(分岐管理シート!AE104&lt;27,分岐管理シート!AE104&gt;38),"error",""))</f>
        <v/>
      </c>
      <c r="BW106" s="644" t="str">
        <f>IF(AND(D106="R7_補正", OR(分岐管理シート!AF104&lt;27,分岐管理シート!AF104&gt;38)),"error","")</f>
        <v/>
      </c>
      <c r="BX106" s="644" t="str">
        <f>IF(F106="","",IF(OR(分岐管理シート!AG104&lt;27,分岐管理シート!AG104&gt;39),"error",""))</f>
        <v/>
      </c>
      <c r="BY106" s="644" t="str">
        <f>IF(F106="","",IF(AND(AD106="－",OR(分岐管理シート!AG104&lt;27,分岐管理シート!AG104&gt;38)),"error",IF(AND(AD106="○",分岐管理シート!AG104&lt;27),"error","")))</f>
        <v/>
      </c>
      <c r="BZ106" s="641" t="str">
        <f>IF(OR(D106="", D106="R6_補正", D106="R7_予備"),
   "",IF(F106="","",IF(AND(VLOOKUP(AE106,―!$AH$15:$AI$40,2,FALSE) &lt;= VLOOKUP(AF106,―!$AH$15:$AI$40,2,FALSE),VLOOKUP(AF106,―!$AH$15:$AI$40,2,FALSE) &lt;= VLOOKUP(AG106,―!$AH$15:$AI$40,2,FALSE)),"","error")))</f>
        <v/>
      </c>
      <c r="CA106" s="647"/>
      <c r="CB106" s="638"/>
      <c r="CC106" s="638"/>
      <c r="CD106" s="644" t="str">
        <f>IF(F106="","",IF(OR(分岐管理シート!AJ104&lt;1,分岐管理シート!AJ104&gt;88),"error",""))</f>
        <v/>
      </c>
      <c r="CE106" s="644" t="str">
        <f t="shared" si="12"/>
        <v/>
      </c>
      <c r="CF106" s="644" t="str">
        <f>IF(F106="","",IF(OR(AND(分岐管理シート!D104=4, OR(分岐管理シート!AQ104&lt;4, 分岐管理シート!AQ104&gt;9)),AND(OR(分岐管理シート!D104=8, 分岐管理シート!D104=10), OR(分岐管理シート!AQ104&lt;7, 分岐管理シート!AQ104&gt;9))),"error",""))</f>
        <v/>
      </c>
      <c r="CG106" s="644" t="str">
        <f t="shared" si="27"/>
        <v/>
      </c>
      <c r="CH106" s="644" t="str">
        <f>分岐管理シート!BD104</f>
        <v/>
      </c>
      <c r="CI106" s="666" t="str">
        <f t="shared" si="28"/>
        <v/>
      </c>
    </row>
    <row r="107" spans="1:92" ht="24" x14ac:dyDescent="0.15">
      <c r="A107" s="31"/>
      <c r="B107" s="32"/>
      <c r="C107" s="551">
        <v>33</v>
      </c>
      <c r="D107" s="546"/>
      <c r="E107" s="544"/>
      <c r="F107" s="553"/>
      <c r="G107" s="553"/>
      <c r="H107" s="553"/>
      <c r="I107" s="555"/>
      <c r="J107" s="555"/>
      <c r="K107" s="556"/>
      <c r="L107" s="555"/>
      <c r="M107" s="572"/>
      <c r="N107" s="572"/>
      <c r="O107" s="572"/>
      <c r="P107" s="558"/>
      <c r="Q107" s="559">
        <f t="shared" si="15"/>
        <v>0</v>
      </c>
      <c r="R107" s="560">
        <f t="shared" si="16"/>
        <v>0</v>
      </c>
      <c r="S107" s="561"/>
      <c r="T107" s="559"/>
      <c r="U107" s="559"/>
      <c r="V107" s="559"/>
      <c r="W107" s="562"/>
      <c r="X107" s="561"/>
      <c r="Y107" s="561"/>
      <c r="Z107" s="561"/>
      <c r="AA107" s="564"/>
      <c r="AB107" s="553"/>
      <c r="AC107" s="553"/>
      <c r="AD107" s="553"/>
      <c r="AE107" s="565"/>
      <c r="AF107" s="565"/>
      <c r="AG107" s="565"/>
      <c r="AH107" s="566"/>
      <c r="AI107" s="566"/>
      <c r="AJ107" s="564"/>
      <c r="AK107" s="567"/>
      <c r="AL107" s="567"/>
      <c r="AM107" s="688"/>
      <c r="AN107" s="567"/>
      <c r="AO107" s="691"/>
      <c r="AP107" s="564"/>
      <c r="AQ107" s="568"/>
      <c r="AR107" s="622"/>
      <c r="AS107" s="628"/>
      <c r="AT107" s="633"/>
      <c r="AU107" s="655" t="str">
        <f t="shared" si="17"/>
        <v/>
      </c>
      <c r="AV107" s="655" t="str">
        <f t="shared" si="18"/>
        <v/>
      </c>
      <c r="AW107" s="655" t="str">
        <f t="shared" si="1"/>
        <v/>
      </c>
      <c r="AX107" s="655" t="str">
        <f t="shared" si="2"/>
        <v/>
      </c>
      <c r="AY107" s="655" t="str">
        <f t="shared" si="3"/>
        <v/>
      </c>
      <c r="AZ107" s="655" t="str">
        <f>IF(F107="","",IF(OR(AND(分岐管理シート!D105=4,J107="Ⅱ．物価高の克服"),AND(分岐管理シート!D105=8,J107="米国関税措置"),AND(分岐管理シート!D105=10,J107="Ⅰ．生活の安全保障・物価高への対応")),"","error"))</f>
        <v/>
      </c>
      <c r="BA107" s="644" t="str">
        <f t="shared" si="4"/>
        <v/>
      </c>
      <c r="BB107" s="644" t="str">
        <f t="shared" si="19"/>
        <v/>
      </c>
      <c r="BC107" s="656" t="str">
        <f t="shared" si="23"/>
        <v/>
      </c>
      <c r="BD107" s="657" t="str">
        <f t="shared" si="20"/>
        <v/>
      </c>
      <c r="BE107" s="644" t="str">
        <f t="shared" si="21"/>
        <v/>
      </c>
      <c r="BF107" s="655" t="str" cm="1">
        <f t="array" ref="BF107">IF(SUMPRODUCT(COUNTIF(M107:O107, M107:O107))&gt;COUNTA(M107:O107),"error","")</f>
        <v/>
      </c>
      <c r="BG107" s="644" t="str">
        <f t="shared" si="24"/>
        <v/>
      </c>
      <c r="BH107" s="644" t="str">
        <f t="shared" si="25"/>
        <v/>
      </c>
      <c r="BI107" s="644" t="str">
        <f t="shared" si="22"/>
        <v/>
      </c>
      <c r="BJ107" s="647"/>
      <c r="BK107" s="638"/>
      <c r="BL107" s="644" t="str">
        <f t="shared" si="5"/>
        <v/>
      </c>
      <c r="BM107" s="644" t="str">
        <f t="shared" si="14"/>
        <v/>
      </c>
      <c r="BN107" s="644" t="str">
        <f t="shared" si="6"/>
        <v/>
      </c>
      <c r="BO107" s="644" t="str">
        <f t="shared" si="26"/>
        <v/>
      </c>
      <c r="BP107" s="641"/>
      <c r="BQ107" s="644"/>
      <c r="BR107" s="638"/>
      <c r="BS107" s="638"/>
      <c r="BT107" s="644" t="str">
        <f t="shared" si="7"/>
        <v/>
      </c>
      <c r="BU107" s="644" t="str">
        <f t="shared" si="8"/>
        <v/>
      </c>
      <c r="BV107" s="644" t="str">
        <f>IF(F107="","",IF(OR(分岐管理シート!AE105&lt;27,分岐管理シート!AE105&gt;38),"error",""))</f>
        <v/>
      </c>
      <c r="BW107" s="644" t="str">
        <f>IF(AND(D107="R7_補正", OR(分岐管理シート!AF105&lt;27,分岐管理シート!AF105&gt;38)),"error","")</f>
        <v/>
      </c>
      <c r="BX107" s="644" t="str">
        <f>IF(F107="","",IF(OR(分岐管理シート!AG105&lt;27,分岐管理シート!AG105&gt;39),"error",""))</f>
        <v/>
      </c>
      <c r="BY107" s="644" t="str">
        <f>IF(F107="","",IF(AND(AD107="－",OR(分岐管理シート!AG105&lt;27,分岐管理シート!AG105&gt;38)),"error",IF(AND(AD107="○",分岐管理シート!AG105&lt;27),"error","")))</f>
        <v/>
      </c>
      <c r="BZ107" s="641" t="str">
        <f>IF(OR(D107="", D107="R6_補正", D107="R7_予備"),
   "",IF(F107="","",IF(AND(VLOOKUP(AE107,―!$AH$15:$AI$40,2,FALSE) &lt;= VLOOKUP(AF107,―!$AH$15:$AI$40,2,FALSE),VLOOKUP(AF107,―!$AH$15:$AI$40,2,FALSE) &lt;= VLOOKUP(AG107,―!$AH$15:$AI$40,2,FALSE)),"","error")))</f>
        <v/>
      </c>
      <c r="CA107" s="647"/>
      <c r="CB107" s="638"/>
      <c r="CC107" s="638"/>
      <c r="CD107" s="644" t="str">
        <f>IF(F107="","",IF(OR(分岐管理シート!AJ105&lt;1,分岐管理シート!AJ105&gt;88),"error",""))</f>
        <v/>
      </c>
      <c r="CE107" s="644" t="str">
        <f t="shared" si="12"/>
        <v/>
      </c>
      <c r="CF107" s="644" t="str">
        <f>IF(F107="","",IF(OR(AND(分岐管理シート!D105=4, OR(分岐管理シート!AQ105&lt;4, 分岐管理シート!AQ105&gt;9)),AND(OR(分岐管理シート!D105=8, 分岐管理シート!D105=10), OR(分岐管理シート!AQ105&lt;7, 分岐管理シート!AQ105&gt;9))),"error",""))</f>
        <v/>
      </c>
      <c r="CG107" s="644" t="str">
        <f t="shared" si="27"/>
        <v/>
      </c>
      <c r="CH107" s="644" t="str">
        <f>分岐管理シート!BD105</f>
        <v/>
      </c>
      <c r="CI107" s="666" t="str">
        <f t="shared" si="28"/>
        <v/>
      </c>
    </row>
    <row r="108" spans="1:92" ht="24" x14ac:dyDescent="0.15">
      <c r="A108" s="31"/>
      <c r="B108" s="32"/>
      <c r="C108" s="550">
        <v>34</v>
      </c>
      <c r="D108" s="546"/>
      <c r="E108" s="544"/>
      <c r="F108" s="553"/>
      <c r="G108" s="553"/>
      <c r="H108" s="553"/>
      <c r="I108" s="555"/>
      <c r="J108" s="555"/>
      <c r="K108" s="556"/>
      <c r="L108" s="555"/>
      <c r="M108" s="572"/>
      <c r="N108" s="572"/>
      <c r="O108" s="572"/>
      <c r="P108" s="558"/>
      <c r="Q108" s="559">
        <f t="shared" si="15"/>
        <v>0</v>
      </c>
      <c r="R108" s="560">
        <f t="shared" si="16"/>
        <v>0</v>
      </c>
      <c r="S108" s="561"/>
      <c r="T108" s="559"/>
      <c r="U108" s="559"/>
      <c r="V108" s="559"/>
      <c r="W108" s="562"/>
      <c r="X108" s="561"/>
      <c r="Y108" s="561"/>
      <c r="Z108" s="561"/>
      <c r="AA108" s="564"/>
      <c r="AB108" s="553"/>
      <c r="AC108" s="553"/>
      <c r="AD108" s="553"/>
      <c r="AE108" s="565"/>
      <c r="AF108" s="565"/>
      <c r="AG108" s="565"/>
      <c r="AH108" s="566"/>
      <c r="AI108" s="566"/>
      <c r="AJ108" s="564"/>
      <c r="AK108" s="567"/>
      <c r="AL108" s="567"/>
      <c r="AM108" s="688"/>
      <c r="AN108" s="567"/>
      <c r="AO108" s="691"/>
      <c r="AP108" s="564"/>
      <c r="AQ108" s="568"/>
      <c r="AR108" s="622"/>
      <c r="AS108" s="628"/>
      <c r="AT108" s="633"/>
      <c r="AU108" s="655" t="str">
        <f t="shared" si="17"/>
        <v/>
      </c>
      <c r="AV108" s="655" t="str">
        <f t="shared" si="18"/>
        <v/>
      </c>
      <c r="AW108" s="655" t="str">
        <f t="shared" si="1"/>
        <v/>
      </c>
      <c r="AX108" s="655" t="str">
        <f t="shared" si="2"/>
        <v/>
      </c>
      <c r="AY108" s="655" t="str">
        <f t="shared" si="3"/>
        <v/>
      </c>
      <c r="AZ108" s="655" t="str">
        <f>IF(F108="","",IF(OR(AND(分岐管理シート!D106=4,J108="Ⅱ．物価高の克服"),AND(分岐管理シート!D106=8,J108="米国関税措置"),AND(分岐管理シート!D106=10,J108="Ⅰ．生活の安全保障・物価高への対応")),"","error"))</f>
        <v/>
      </c>
      <c r="BA108" s="644" t="str">
        <f t="shared" si="4"/>
        <v/>
      </c>
      <c r="BB108" s="644" t="str">
        <f t="shared" si="19"/>
        <v/>
      </c>
      <c r="BC108" s="656" t="str">
        <f t="shared" si="23"/>
        <v/>
      </c>
      <c r="BD108" s="657" t="str">
        <f t="shared" si="20"/>
        <v/>
      </c>
      <c r="BE108" s="644" t="str">
        <f t="shared" si="21"/>
        <v/>
      </c>
      <c r="BF108" s="655" t="str" cm="1">
        <f t="array" ref="BF108">IF(SUMPRODUCT(COUNTIF(M108:O108, M108:O108))&gt;COUNTA(M108:O108),"error","")</f>
        <v/>
      </c>
      <c r="BG108" s="644" t="str">
        <f t="shared" si="24"/>
        <v/>
      </c>
      <c r="BH108" s="644" t="str">
        <f t="shared" si="25"/>
        <v/>
      </c>
      <c r="BI108" s="644" t="str">
        <f t="shared" si="22"/>
        <v/>
      </c>
      <c r="BJ108" s="647"/>
      <c r="BK108" s="638"/>
      <c r="BL108" s="644" t="str">
        <f t="shared" si="5"/>
        <v/>
      </c>
      <c r="BM108" s="644" t="str">
        <f t="shared" si="14"/>
        <v/>
      </c>
      <c r="BN108" s="644" t="str">
        <f t="shared" si="6"/>
        <v/>
      </c>
      <c r="BO108" s="644" t="str">
        <f t="shared" si="26"/>
        <v/>
      </c>
      <c r="BP108" s="641"/>
      <c r="BQ108" s="644"/>
      <c r="BR108" s="638"/>
      <c r="BS108" s="638"/>
      <c r="BT108" s="644" t="str">
        <f t="shared" si="7"/>
        <v/>
      </c>
      <c r="BU108" s="644" t="str">
        <f t="shared" si="8"/>
        <v/>
      </c>
      <c r="BV108" s="644" t="str">
        <f>IF(F108="","",IF(OR(分岐管理シート!AE106&lt;27,分岐管理シート!AE106&gt;38),"error",""))</f>
        <v/>
      </c>
      <c r="BW108" s="644" t="str">
        <f>IF(AND(D108="R7_補正", OR(分岐管理シート!AF106&lt;27,分岐管理シート!AF106&gt;38)),"error","")</f>
        <v/>
      </c>
      <c r="BX108" s="644" t="str">
        <f>IF(F108="","",IF(OR(分岐管理シート!AG106&lt;27,分岐管理シート!AG106&gt;39),"error",""))</f>
        <v/>
      </c>
      <c r="BY108" s="644" t="str">
        <f>IF(F108="","",IF(AND(AD108="－",OR(分岐管理シート!AG106&lt;27,分岐管理シート!AG106&gt;38)),"error",IF(AND(AD108="○",分岐管理シート!AG106&lt;27),"error","")))</f>
        <v/>
      </c>
      <c r="BZ108" s="641" t="str">
        <f>IF(OR(D108="", D108="R6_補正", D108="R7_予備"),
   "",IF(F108="","",IF(AND(VLOOKUP(AE108,―!$AH$15:$AI$40,2,FALSE) &lt;= VLOOKUP(AF108,―!$AH$15:$AI$40,2,FALSE),VLOOKUP(AF108,―!$AH$15:$AI$40,2,FALSE) &lt;= VLOOKUP(AG108,―!$AH$15:$AI$40,2,FALSE)),"","error")))</f>
        <v/>
      </c>
      <c r="CA108" s="647"/>
      <c r="CB108" s="638"/>
      <c r="CC108" s="638"/>
      <c r="CD108" s="644" t="str">
        <f>IF(F108="","",IF(OR(分岐管理シート!AJ106&lt;1,分岐管理シート!AJ106&gt;88),"error",""))</f>
        <v/>
      </c>
      <c r="CE108" s="644" t="str">
        <f t="shared" si="12"/>
        <v/>
      </c>
      <c r="CF108" s="644" t="str">
        <f>IF(F108="","",IF(OR(AND(分岐管理シート!D106=4, OR(分岐管理シート!AQ106&lt;4, 分岐管理シート!AQ106&gt;9)),AND(OR(分岐管理シート!D106=8, 分岐管理シート!D106=10), OR(分岐管理シート!AQ106&lt;7, 分岐管理シート!AQ106&gt;9))),"error",""))</f>
        <v/>
      </c>
      <c r="CG108" s="644" t="str">
        <f t="shared" si="27"/>
        <v/>
      </c>
      <c r="CH108" s="644" t="str">
        <f>分岐管理シート!BD106</f>
        <v/>
      </c>
      <c r="CI108" s="666" t="str">
        <f t="shared" si="28"/>
        <v/>
      </c>
    </row>
    <row r="109" spans="1:92" ht="24" x14ac:dyDescent="0.15">
      <c r="A109" s="31"/>
      <c r="B109" s="32"/>
      <c r="C109" s="551">
        <v>35</v>
      </c>
      <c r="D109" s="546"/>
      <c r="E109" s="544"/>
      <c r="F109" s="553"/>
      <c r="G109" s="553"/>
      <c r="H109" s="553"/>
      <c r="I109" s="555"/>
      <c r="J109" s="555"/>
      <c r="K109" s="556"/>
      <c r="L109" s="555"/>
      <c r="M109" s="572"/>
      <c r="N109" s="572"/>
      <c r="O109" s="572"/>
      <c r="P109" s="558"/>
      <c r="Q109" s="559">
        <f t="shared" si="15"/>
        <v>0</v>
      </c>
      <c r="R109" s="560">
        <f t="shared" si="16"/>
        <v>0</v>
      </c>
      <c r="S109" s="561"/>
      <c r="T109" s="559"/>
      <c r="U109" s="559"/>
      <c r="V109" s="559"/>
      <c r="W109" s="562"/>
      <c r="X109" s="561"/>
      <c r="Y109" s="561"/>
      <c r="Z109" s="561"/>
      <c r="AA109" s="564"/>
      <c r="AB109" s="553"/>
      <c r="AC109" s="553"/>
      <c r="AD109" s="553"/>
      <c r="AE109" s="565"/>
      <c r="AF109" s="565"/>
      <c r="AG109" s="565"/>
      <c r="AH109" s="566"/>
      <c r="AI109" s="566"/>
      <c r="AJ109" s="564"/>
      <c r="AK109" s="567"/>
      <c r="AL109" s="567"/>
      <c r="AM109" s="688"/>
      <c r="AN109" s="567"/>
      <c r="AO109" s="691"/>
      <c r="AP109" s="564"/>
      <c r="AQ109" s="568"/>
      <c r="AR109" s="622"/>
      <c r="AS109" s="628"/>
      <c r="AT109" s="633"/>
      <c r="AU109" s="655" t="str">
        <f t="shared" si="17"/>
        <v/>
      </c>
      <c r="AV109" s="655" t="str">
        <f t="shared" si="18"/>
        <v/>
      </c>
      <c r="AW109" s="655" t="str">
        <f t="shared" si="1"/>
        <v/>
      </c>
      <c r="AX109" s="655" t="str">
        <f t="shared" si="2"/>
        <v/>
      </c>
      <c r="AY109" s="655" t="str">
        <f t="shared" si="3"/>
        <v/>
      </c>
      <c r="AZ109" s="655" t="str">
        <f>IF(F109="","",IF(OR(AND(分岐管理シート!D107=4,J109="Ⅱ．物価高の克服"),AND(分岐管理シート!D107=8,J109="米国関税措置"),AND(分岐管理シート!D107=10,J109="Ⅰ．生活の安全保障・物価高への対応")),"","error"))</f>
        <v/>
      </c>
      <c r="BA109" s="644" t="str">
        <f t="shared" si="4"/>
        <v/>
      </c>
      <c r="BB109" s="644" t="str">
        <f t="shared" si="19"/>
        <v/>
      </c>
      <c r="BC109" s="656" t="str">
        <f t="shared" si="23"/>
        <v/>
      </c>
      <c r="BD109" s="657" t="str">
        <f t="shared" si="20"/>
        <v/>
      </c>
      <c r="BE109" s="644" t="str">
        <f t="shared" si="21"/>
        <v/>
      </c>
      <c r="BF109" s="655" t="str" cm="1">
        <f t="array" ref="BF109">IF(SUMPRODUCT(COUNTIF(M109:O109, M109:O109))&gt;COUNTA(M109:O109),"error","")</f>
        <v/>
      </c>
      <c r="BG109" s="644" t="str">
        <f t="shared" si="24"/>
        <v/>
      </c>
      <c r="BH109" s="644" t="str">
        <f t="shared" si="25"/>
        <v/>
      </c>
      <c r="BI109" s="644" t="str">
        <f t="shared" si="22"/>
        <v/>
      </c>
      <c r="BJ109" s="647"/>
      <c r="BK109" s="638"/>
      <c r="BL109" s="644" t="str">
        <f t="shared" si="5"/>
        <v/>
      </c>
      <c r="BM109" s="644" t="str">
        <f t="shared" si="14"/>
        <v/>
      </c>
      <c r="BN109" s="644" t="str">
        <f t="shared" si="6"/>
        <v/>
      </c>
      <c r="BO109" s="644" t="str">
        <f t="shared" si="26"/>
        <v/>
      </c>
      <c r="BP109" s="641"/>
      <c r="BQ109" s="644"/>
      <c r="BR109" s="638"/>
      <c r="BS109" s="638"/>
      <c r="BT109" s="644" t="str">
        <f t="shared" si="7"/>
        <v/>
      </c>
      <c r="BU109" s="644" t="str">
        <f t="shared" si="8"/>
        <v/>
      </c>
      <c r="BV109" s="644" t="str">
        <f>IF(F109="","",IF(OR(分岐管理シート!AE107&lt;27,分岐管理シート!AE107&gt;38),"error",""))</f>
        <v/>
      </c>
      <c r="BW109" s="644" t="str">
        <f>IF(AND(D109="R7_補正", OR(分岐管理シート!AF107&lt;27,分岐管理シート!AF107&gt;38)),"error","")</f>
        <v/>
      </c>
      <c r="BX109" s="644" t="str">
        <f>IF(F109="","",IF(OR(分岐管理シート!AG107&lt;27,分岐管理シート!AG107&gt;39),"error",""))</f>
        <v/>
      </c>
      <c r="BY109" s="644" t="str">
        <f>IF(F109="","",IF(AND(AD109="－",OR(分岐管理シート!AG107&lt;27,分岐管理シート!AG107&gt;38)),"error",IF(AND(AD109="○",分岐管理シート!AG107&lt;27),"error","")))</f>
        <v/>
      </c>
      <c r="BZ109" s="641" t="str">
        <f>IF(OR(D109="", D109="R6_補正", D109="R7_予備"),
   "",IF(F109="","",IF(AND(VLOOKUP(AE109,―!$AH$15:$AI$40,2,FALSE) &lt;= VLOOKUP(AF109,―!$AH$15:$AI$40,2,FALSE),VLOOKUP(AF109,―!$AH$15:$AI$40,2,FALSE) &lt;= VLOOKUP(AG109,―!$AH$15:$AI$40,2,FALSE)),"","error")))</f>
        <v/>
      </c>
      <c r="CA109" s="647"/>
      <c r="CB109" s="638"/>
      <c r="CC109" s="638"/>
      <c r="CD109" s="644" t="str">
        <f>IF(F109="","",IF(OR(分岐管理シート!AJ107&lt;1,分岐管理シート!AJ107&gt;88),"error",""))</f>
        <v/>
      </c>
      <c r="CE109" s="644" t="str">
        <f t="shared" si="12"/>
        <v/>
      </c>
      <c r="CF109" s="644" t="str">
        <f>IF(F109="","",IF(OR(AND(分岐管理シート!D107=4, OR(分岐管理シート!AQ107&lt;4, 分岐管理シート!AQ107&gt;9)),AND(OR(分岐管理シート!D107=8, 分岐管理シート!D107=10), OR(分岐管理シート!AQ107&lt;7, 分岐管理シート!AQ107&gt;9))),"error",""))</f>
        <v/>
      </c>
      <c r="CG109" s="644" t="str">
        <f t="shared" si="27"/>
        <v/>
      </c>
      <c r="CH109" s="644" t="str">
        <f>分岐管理シート!BD107</f>
        <v/>
      </c>
      <c r="CI109" s="666" t="str">
        <f t="shared" si="28"/>
        <v/>
      </c>
    </row>
    <row r="110" spans="1:92" ht="24" x14ac:dyDescent="0.15">
      <c r="A110" s="31"/>
      <c r="B110" s="32"/>
      <c r="C110" s="551">
        <v>36</v>
      </c>
      <c r="D110" s="546"/>
      <c r="E110" s="544"/>
      <c r="F110" s="553"/>
      <c r="G110" s="553"/>
      <c r="H110" s="553"/>
      <c r="I110" s="555"/>
      <c r="J110" s="555"/>
      <c r="K110" s="556"/>
      <c r="L110" s="555"/>
      <c r="M110" s="572"/>
      <c r="N110" s="572"/>
      <c r="O110" s="572"/>
      <c r="P110" s="558"/>
      <c r="Q110" s="559">
        <f t="shared" si="15"/>
        <v>0</v>
      </c>
      <c r="R110" s="560">
        <f t="shared" si="16"/>
        <v>0</v>
      </c>
      <c r="S110" s="561"/>
      <c r="T110" s="559"/>
      <c r="U110" s="559"/>
      <c r="V110" s="559"/>
      <c r="W110" s="562"/>
      <c r="X110" s="561"/>
      <c r="Y110" s="561"/>
      <c r="Z110" s="561"/>
      <c r="AA110" s="564"/>
      <c r="AB110" s="553"/>
      <c r="AC110" s="553"/>
      <c r="AD110" s="553"/>
      <c r="AE110" s="565"/>
      <c r="AF110" s="565"/>
      <c r="AG110" s="565"/>
      <c r="AH110" s="566"/>
      <c r="AI110" s="566"/>
      <c r="AJ110" s="564"/>
      <c r="AK110" s="567"/>
      <c r="AL110" s="567"/>
      <c r="AM110" s="688"/>
      <c r="AN110" s="567"/>
      <c r="AO110" s="691"/>
      <c r="AP110" s="564"/>
      <c r="AQ110" s="568"/>
      <c r="AR110" s="622"/>
      <c r="AS110" s="628"/>
      <c r="AT110" s="633"/>
      <c r="AU110" s="655" t="str">
        <f t="shared" si="17"/>
        <v/>
      </c>
      <c r="AV110" s="655" t="str">
        <f t="shared" si="18"/>
        <v/>
      </c>
      <c r="AW110" s="655" t="str">
        <f t="shared" si="1"/>
        <v/>
      </c>
      <c r="AX110" s="655" t="str">
        <f t="shared" si="2"/>
        <v/>
      </c>
      <c r="AY110" s="655" t="str">
        <f t="shared" si="3"/>
        <v/>
      </c>
      <c r="AZ110" s="655" t="str">
        <f>IF(F110="","",IF(OR(AND(分岐管理シート!D108=4,J110="Ⅱ．物価高の克服"),AND(分岐管理シート!D108=8,J110="米国関税措置"),AND(分岐管理シート!D108=10,J110="Ⅰ．生活の安全保障・物価高への対応")),"","error"))</f>
        <v/>
      </c>
      <c r="BA110" s="644" t="str">
        <f t="shared" si="4"/>
        <v/>
      </c>
      <c r="BB110" s="644" t="str">
        <f t="shared" si="19"/>
        <v/>
      </c>
      <c r="BC110" s="656" t="str">
        <f t="shared" si="23"/>
        <v/>
      </c>
      <c r="BD110" s="657" t="str">
        <f t="shared" si="20"/>
        <v/>
      </c>
      <c r="BE110" s="644" t="str">
        <f t="shared" si="21"/>
        <v/>
      </c>
      <c r="BF110" s="655" t="str" cm="1">
        <f t="array" ref="BF110">IF(SUMPRODUCT(COUNTIF(M110:O110, M110:O110))&gt;COUNTA(M110:O110),"error","")</f>
        <v/>
      </c>
      <c r="BG110" s="644" t="str">
        <f t="shared" si="24"/>
        <v/>
      </c>
      <c r="BH110" s="644" t="str">
        <f t="shared" si="25"/>
        <v/>
      </c>
      <c r="BI110" s="644" t="str">
        <f t="shared" si="22"/>
        <v/>
      </c>
      <c r="BJ110" s="647"/>
      <c r="BK110" s="638"/>
      <c r="BL110" s="644" t="str">
        <f t="shared" si="5"/>
        <v/>
      </c>
      <c r="BM110" s="644" t="str">
        <f t="shared" si="14"/>
        <v/>
      </c>
      <c r="BN110" s="644" t="str">
        <f t="shared" si="6"/>
        <v/>
      </c>
      <c r="BO110" s="644" t="str">
        <f t="shared" si="26"/>
        <v/>
      </c>
      <c r="BP110" s="641"/>
      <c r="BQ110" s="644"/>
      <c r="BR110" s="638"/>
      <c r="BS110" s="638"/>
      <c r="BT110" s="644" t="str">
        <f t="shared" si="7"/>
        <v/>
      </c>
      <c r="BU110" s="644" t="str">
        <f t="shared" si="8"/>
        <v/>
      </c>
      <c r="BV110" s="644" t="str">
        <f>IF(F110="","",IF(OR(分岐管理シート!AE108&lt;27,分岐管理シート!AE108&gt;38),"error",""))</f>
        <v/>
      </c>
      <c r="BW110" s="644" t="str">
        <f>IF(AND(D110="R7_補正", OR(分岐管理シート!AF108&lt;27,分岐管理シート!AF108&gt;38)),"error","")</f>
        <v/>
      </c>
      <c r="BX110" s="644" t="str">
        <f>IF(F110="","",IF(OR(分岐管理シート!AG108&lt;27,分岐管理シート!AG108&gt;39),"error",""))</f>
        <v/>
      </c>
      <c r="BY110" s="644" t="str">
        <f>IF(F110="","",IF(AND(AD110="－",OR(分岐管理シート!AG108&lt;27,分岐管理シート!AG108&gt;38)),"error",IF(AND(AD110="○",分岐管理シート!AG108&lt;27),"error","")))</f>
        <v/>
      </c>
      <c r="BZ110" s="641" t="str">
        <f>IF(OR(D110="", D110="R6_補正", D110="R7_予備"),
   "",IF(F110="","",IF(AND(VLOOKUP(AE110,―!$AH$15:$AI$40,2,FALSE) &lt;= VLOOKUP(AF110,―!$AH$15:$AI$40,2,FALSE),VLOOKUP(AF110,―!$AH$15:$AI$40,2,FALSE) &lt;= VLOOKUP(AG110,―!$AH$15:$AI$40,2,FALSE)),"","error")))</f>
        <v/>
      </c>
      <c r="CA110" s="647"/>
      <c r="CB110" s="638"/>
      <c r="CC110" s="638"/>
      <c r="CD110" s="644" t="str">
        <f>IF(F110="","",IF(OR(分岐管理シート!AJ108&lt;1,分岐管理シート!AJ108&gt;88),"error",""))</f>
        <v/>
      </c>
      <c r="CE110" s="644" t="str">
        <f t="shared" si="12"/>
        <v/>
      </c>
      <c r="CF110" s="644" t="str">
        <f>IF(F110="","",IF(OR(AND(分岐管理シート!D108=4, OR(分岐管理シート!AQ108&lt;4, 分岐管理シート!AQ108&gt;9)),AND(OR(分岐管理シート!D108=8, 分岐管理シート!D108=10), OR(分岐管理シート!AQ108&lt;7, 分岐管理シート!AQ108&gt;9))),"error",""))</f>
        <v/>
      </c>
      <c r="CG110" s="644" t="str">
        <f t="shared" si="27"/>
        <v/>
      </c>
      <c r="CH110" s="644" t="str">
        <f>分岐管理シート!BD108</f>
        <v/>
      </c>
      <c r="CI110" s="666" t="str">
        <f t="shared" si="28"/>
        <v/>
      </c>
    </row>
    <row r="111" spans="1:92" ht="24" x14ac:dyDescent="0.15">
      <c r="A111" s="31"/>
      <c r="B111" s="32"/>
      <c r="C111" s="550">
        <v>37</v>
      </c>
      <c r="D111" s="546"/>
      <c r="E111" s="544"/>
      <c r="F111" s="553"/>
      <c r="G111" s="553"/>
      <c r="H111" s="553"/>
      <c r="I111" s="555"/>
      <c r="J111" s="555"/>
      <c r="K111" s="556"/>
      <c r="L111" s="555"/>
      <c r="M111" s="572"/>
      <c r="N111" s="572"/>
      <c r="O111" s="572"/>
      <c r="P111" s="558"/>
      <c r="Q111" s="559">
        <f t="shared" si="15"/>
        <v>0</v>
      </c>
      <c r="R111" s="560">
        <f t="shared" si="16"/>
        <v>0</v>
      </c>
      <c r="S111" s="561"/>
      <c r="T111" s="559"/>
      <c r="U111" s="559"/>
      <c r="V111" s="559"/>
      <c r="W111" s="562"/>
      <c r="X111" s="561"/>
      <c r="Y111" s="561"/>
      <c r="Z111" s="561"/>
      <c r="AA111" s="564"/>
      <c r="AB111" s="553"/>
      <c r="AC111" s="553"/>
      <c r="AD111" s="553"/>
      <c r="AE111" s="565"/>
      <c r="AF111" s="565"/>
      <c r="AG111" s="565"/>
      <c r="AH111" s="566"/>
      <c r="AI111" s="566"/>
      <c r="AJ111" s="564"/>
      <c r="AK111" s="567"/>
      <c r="AL111" s="567"/>
      <c r="AM111" s="688"/>
      <c r="AN111" s="567"/>
      <c r="AO111" s="691"/>
      <c r="AP111" s="564"/>
      <c r="AQ111" s="568"/>
      <c r="AR111" s="622"/>
      <c r="AS111" s="628"/>
      <c r="AT111" s="633"/>
      <c r="AU111" s="655" t="str">
        <f t="shared" si="17"/>
        <v/>
      </c>
      <c r="AV111" s="655" t="str">
        <f t="shared" si="18"/>
        <v/>
      </c>
      <c r="AW111" s="655" t="str">
        <f t="shared" si="1"/>
        <v/>
      </c>
      <c r="AX111" s="655" t="str">
        <f t="shared" si="2"/>
        <v/>
      </c>
      <c r="AY111" s="655" t="str">
        <f t="shared" si="3"/>
        <v/>
      </c>
      <c r="AZ111" s="655" t="str">
        <f>IF(F111="","",IF(OR(AND(分岐管理シート!D109=4,J111="Ⅱ．物価高の克服"),AND(分岐管理シート!D109=8,J111="米国関税措置"),AND(分岐管理シート!D109=10,J111="Ⅰ．生活の安全保障・物価高への対応")),"","error"))</f>
        <v/>
      </c>
      <c r="BA111" s="644" t="str">
        <f t="shared" si="4"/>
        <v/>
      </c>
      <c r="BB111" s="644" t="str">
        <f t="shared" si="19"/>
        <v/>
      </c>
      <c r="BC111" s="656" t="str">
        <f t="shared" si="23"/>
        <v/>
      </c>
      <c r="BD111" s="657" t="str">
        <f t="shared" si="20"/>
        <v/>
      </c>
      <c r="BE111" s="644" t="str">
        <f t="shared" si="21"/>
        <v/>
      </c>
      <c r="BF111" s="655" t="str" cm="1">
        <f t="array" ref="BF111">IF(SUMPRODUCT(COUNTIF(M111:O111, M111:O111))&gt;COUNTA(M111:O111),"error","")</f>
        <v/>
      </c>
      <c r="BG111" s="644" t="str">
        <f t="shared" si="24"/>
        <v/>
      </c>
      <c r="BH111" s="644" t="str">
        <f t="shared" si="25"/>
        <v/>
      </c>
      <c r="BI111" s="644" t="str">
        <f t="shared" si="22"/>
        <v/>
      </c>
      <c r="BJ111" s="647"/>
      <c r="BK111" s="638"/>
      <c r="BL111" s="644" t="str">
        <f t="shared" si="5"/>
        <v/>
      </c>
      <c r="BM111" s="644" t="str">
        <f t="shared" si="14"/>
        <v/>
      </c>
      <c r="BN111" s="644" t="str">
        <f t="shared" si="6"/>
        <v/>
      </c>
      <c r="BO111" s="644" t="str">
        <f t="shared" si="26"/>
        <v/>
      </c>
      <c r="BP111" s="641"/>
      <c r="BQ111" s="644"/>
      <c r="BR111" s="638"/>
      <c r="BS111" s="638"/>
      <c r="BT111" s="644" t="str">
        <f t="shared" si="7"/>
        <v/>
      </c>
      <c r="BU111" s="644" t="str">
        <f t="shared" si="8"/>
        <v/>
      </c>
      <c r="BV111" s="644" t="str">
        <f>IF(F111="","",IF(OR(分岐管理シート!AE109&lt;27,分岐管理シート!AE109&gt;38),"error",""))</f>
        <v/>
      </c>
      <c r="BW111" s="644" t="str">
        <f>IF(AND(D111="R7_補正", OR(分岐管理シート!AF109&lt;27,分岐管理シート!AF109&gt;38)),"error","")</f>
        <v/>
      </c>
      <c r="BX111" s="644" t="str">
        <f>IF(F111="","",IF(OR(分岐管理シート!AG109&lt;27,分岐管理シート!AG109&gt;39),"error",""))</f>
        <v/>
      </c>
      <c r="BY111" s="644" t="str">
        <f>IF(F111="","",IF(AND(AD111="－",OR(分岐管理シート!AG109&lt;27,分岐管理シート!AG109&gt;38)),"error",IF(AND(AD111="○",分岐管理シート!AG109&lt;27),"error","")))</f>
        <v/>
      </c>
      <c r="BZ111" s="641" t="str">
        <f>IF(OR(D111="", D111="R6_補正", D111="R7_予備"),
   "",IF(F111="","",IF(AND(VLOOKUP(AE111,―!$AH$15:$AI$40,2,FALSE) &lt;= VLOOKUP(AF111,―!$AH$15:$AI$40,2,FALSE),VLOOKUP(AF111,―!$AH$15:$AI$40,2,FALSE) &lt;= VLOOKUP(AG111,―!$AH$15:$AI$40,2,FALSE)),"","error")))</f>
        <v/>
      </c>
      <c r="CA111" s="647"/>
      <c r="CB111" s="638"/>
      <c r="CC111" s="638"/>
      <c r="CD111" s="644" t="str">
        <f>IF(F111="","",IF(OR(分岐管理シート!AJ109&lt;1,分岐管理シート!AJ109&gt;88),"error",""))</f>
        <v/>
      </c>
      <c r="CE111" s="644" t="str">
        <f t="shared" si="12"/>
        <v/>
      </c>
      <c r="CF111" s="644" t="str">
        <f>IF(F111="","",IF(OR(AND(分岐管理シート!D109=4, OR(分岐管理シート!AQ109&lt;4, 分岐管理シート!AQ109&gt;9)),AND(OR(分岐管理シート!D109=8, 分岐管理シート!D109=10), OR(分岐管理シート!AQ109&lt;7, 分岐管理シート!AQ109&gt;9))),"error",""))</f>
        <v/>
      </c>
      <c r="CG111" s="644" t="str">
        <f t="shared" si="27"/>
        <v/>
      </c>
      <c r="CH111" s="644" t="str">
        <f>分岐管理シート!BD109</f>
        <v/>
      </c>
      <c r="CI111" s="666" t="str">
        <f t="shared" si="28"/>
        <v/>
      </c>
    </row>
    <row r="112" spans="1:92" ht="24" x14ac:dyDescent="0.15">
      <c r="A112" s="31"/>
      <c r="B112" s="32"/>
      <c r="C112" s="551">
        <v>38</v>
      </c>
      <c r="D112" s="546"/>
      <c r="E112" s="544"/>
      <c r="F112" s="553"/>
      <c r="G112" s="553"/>
      <c r="H112" s="553"/>
      <c r="I112" s="555"/>
      <c r="J112" s="555"/>
      <c r="K112" s="556"/>
      <c r="L112" s="555"/>
      <c r="M112" s="572"/>
      <c r="N112" s="572"/>
      <c r="O112" s="572"/>
      <c r="P112" s="558"/>
      <c r="Q112" s="559">
        <f t="shared" si="15"/>
        <v>0</v>
      </c>
      <c r="R112" s="560">
        <f t="shared" si="16"/>
        <v>0</v>
      </c>
      <c r="S112" s="561"/>
      <c r="T112" s="559"/>
      <c r="U112" s="559"/>
      <c r="V112" s="559"/>
      <c r="W112" s="562"/>
      <c r="X112" s="561"/>
      <c r="Y112" s="561"/>
      <c r="Z112" s="561"/>
      <c r="AA112" s="564"/>
      <c r="AB112" s="553"/>
      <c r="AC112" s="553"/>
      <c r="AD112" s="553"/>
      <c r="AE112" s="565"/>
      <c r="AF112" s="565"/>
      <c r="AG112" s="565"/>
      <c r="AH112" s="566"/>
      <c r="AI112" s="566"/>
      <c r="AJ112" s="564"/>
      <c r="AK112" s="567"/>
      <c r="AL112" s="567"/>
      <c r="AM112" s="688"/>
      <c r="AN112" s="567"/>
      <c r="AO112" s="691"/>
      <c r="AP112" s="564"/>
      <c r="AQ112" s="568"/>
      <c r="AR112" s="622"/>
      <c r="AS112" s="628"/>
      <c r="AT112" s="633"/>
      <c r="AU112" s="655" t="str">
        <f t="shared" si="17"/>
        <v/>
      </c>
      <c r="AV112" s="655" t="str">
        <f t="shared" si="18"/>
        <v/>
      </c>
      <c r="AW112" s="655" t="str">
        <f t="shared" si="1"/>
        <v/>
      </c>
      <c r="AX112" s="655" t="str">
        <f t="shared" si="2"/>
        <v/>
      </c>
      <c r="AY112" s="655" t="str">
        <f t="shared" si="3"/>
        <v/>
      </c>
      <c r="AZ112" s="655" t="str">
        <f>IF(F112="","",IF(OR(AND(分岐管理シート!D110=4,J112="Ⅱ．物価高の克服"),AND(分岐管理シート!D110=8,J112="米国関税措置"),AND(分岐管理シート!D110=10,J112="Ⅰ．生活の安全保障・物価高への対応")),"","error"))</f>
        <v/>
      </c>
      <c r="BA112" s="644" t="str">
        <f t="shared" si="4"/>
        <v/>
      </c>
      <c r="BB112" s="644" t="str">
        <f t="shared" si="19"/>
        <v/>
      </c>
      <c r="BC112" s="656" t="str">
        <f t="shared" si="23"/>
        <v/>
      </c>
      <c r="BD112" s="657" t="str">
        <f t="shared" si="20"/>
        <v/>
      </c>
      <c r="BE112" s="644" t="str">
        <f t="shared" si="21"/>
        <v/>
      </c>
      <c r="BF112" s="655" t="str" cm="1">
        <f t="array" ref="BF112">IF(SUMPRODUCT(COUNTIF(M112:O112, M112:O112))&gt;COUNTA(M112:O112),"error","")</f>
        <v/>
      </c>
      <c r="BG112" s="644" t="str">
        <f t="shared" si="24"/>
        <v/>
      </c>
      <c r="BH112" s="644" t="str">
        <f t="shared" si="25"/>
        <v/>
      </c>
      <c r="BI112" s="644" t="str">
        <f t="shared" si="22"/>
        <v/>
      </c>
      <c r="BJ112" s="647"/>
      <c r="BK112" s="638"/>
      <c r="BL112" s="644" t="str">
        <f t="shared" si="5"/>
        <v/>
      </c>
      <c r="BM112" s="644" t="str">
        <f t="shared" si="14"/>
        <v/>
      </c>
      <c r="BN112" s="644" t="str">
        <f t="shared" si="6"/>
        <v/>
      </c>
      <c r="BO112" s="644" t="str">
        <f t="shared" si="26"/>
        <v/>
      </c>
      <c r="BP112" s="641"/>
      <c r="BQ112" s="644"/>
      <c r="BR112" s="638"/>
      <c r="BS112" s="638"/>
      <c r="BT112" s="644" t="str">
        <f t="shared" si="7"/>
        <v/>
      </c>
      <c r="BU112" s="644" t="str">
        <f t="shared" si="8"/>
        <v/>
      </c>
      <c r="BV112" s="644" t="str">
        <f>IF(F112="","",IF(OR(分岐管理シート!AE110&lt;27,分岐管理シート!AE110&gt;38),"error",""))</f>
        <v/>
      </c>
      <c r="BW112" s="644" t="str">
        <f>IF(AND(D112="R7_補正", OR(分岐管理シート!AF110&lt;27,分岐管理シート!AF110&gt;38)),"error","")</f>
        <v/>
      </c>
      <c r="BX112" s="644" t="str">
        <f>IF(F112="","",IF(OR(分岐管理シート!AG110&lt;27,分岐管理シート!AG110&gt;39),"error",""))</f>
        <v/>
      </c>
      <c r="BY112" s="644" t="str">
        <f>IF(F112="","",IF(AND(AD112="－",OR(分岐管理シート!AG110&lt;27,分岐管理シート!AG110&gt;38)),"error",IF(AND(AD112="○",分岐管理シート!AG110&lt;27),"error","")))</f>
        <v/>
      </c>
      <c r="BZ112" s="641" t="str">
        <f>IF(OR(D112="", D112="R6_補正", D112="R7_予備"),
   "",IF(F112="","",IF(AND(VLOOKUP(AE112,―!$AH$15:$AI$40,2,FALSE) &lt;= VLOOKUP(AF112,―!$AH$15:$AI$40,2,FALSE),VLOOKUP(AF112,―!$AH$15:$AI$40,2,FALSE) &lt;= VLOOKUP(AG112,―!$AH$15:$AI$40,2,FALSE)),"","error")))</f>
        <v/>
      </c>
      <c r="CA112" s="647"/>
      <c r="CB112" s="638"/>
      <c r="CC112" s="638"/>
      <c r="CD112" s="644" t="str">
        <f>IF(F112="","",IF(OR(分岐管理シート!AJ110&lt;1,分岐管理シート!AJ110&gt;88),"error",""))</f>
        <v/>
      </c>
      <c r="CE112" s="644" t="str">
        <f t="shared" si="12"/>
        <v/>
      </c>
      <c r="CF112" s="644" t="str">
        <f>IF(F112="","",IF(OR(AND(分岐管理シート!D110=4, OR(分岐管理シート!AQ110&lt;4, 分岐管理シート!AQ110&gt;9)),AND(OR(分岐管理シート!D110=8, 分岐管理シート!D110=10), OR(分岐管理シート!AQ110&lt;7, 分岐管理シート!AQ110&gt;9))),"error",""))</f>
        <v/>
      </c>
      <c r="CG112" s="644" t="str">
        <f t="shared" si="27"/>
        <v/>
      </c>
      <c r="CH112" s="644" t="str">
        <f>分岐管理シート!BD110</f>
        <v/>
      </c>
      <c r="CI112" s="666" t="str">
        <f t="shared" si="28"/>
        <v/>
      </c>
    </row>
    <row r="113" spans="1:87" ht="24" x14ac:dyDescent="0.15">
      <c r="A113" s="31"/>
      <c r="B113" s="32"/>
      <c r="C113" s="551">
        <v>39</v>
      </c>
      <c r="D113" s="546"/>
      <c r="E113" s="544"/>
      <c r="F113" s="553"/>
      <c r="G113" s="553"/>
      <c r="H113" s="553"/>
      <c r="I113" s="555"/>
      <c r="J113" s="555"/>
      <c r="K113" s="556"/>
      <c r="L113" s="555"/>
      <c r="M113" s="572"/>
      <c r="N113" s="572"/>
      <c r="O113" s="572"/>
      <c r="P113" s="558"/>
      <c r="Q113" s="559">
        <f t="shared" si="15"/>
        <v>0</v>
      </c>
      <c r="R113" s="560">
        <f t="shared" si="16"/>
        <v>0</v>
      </c>
      <c r="S113" s="561"/>
      <c r="T113" s="559"/>
      <c r="U113" s="559"/>
      <c r="V113" s="559"/>
      <c r="W113" s="562"/>
      <c r="X113" s="561"/>
      <c r="Y113" s="561"/>
      <c r="Z113" s="561"/>
      <c r="AA113" s="564"/>
      <c r="AB113" s="553"/>
      <c r="AC113" s="553"/>
      <c r="AD113" s="553"/>
      <c r="AE113" s="565"/>
      <c r="AF113" s="565"/>
      <c r="AG113" s="565"/>
      <c r="AH113" s="566"/>
      <c r="AI113" s="566"/>
      <c r="AJ113" s="564"/>
      <c r="AK113" s="567"/>
      <c r="AL113" s="567"/>
      <c r="AM113" s="688"/>
      <c r="AN113" s="567"/>
      <c r="AO113" s="691"/>
      <c r="AP113" s="564"/>
      <c r="AQ113" s="568"/>
      <c r="AR113" s="622"/>
      <c r="AS113" s="628"/>
      <c r="AT113" s="633"/>
      <c r="AU113" s="655" t="str">
        <f t="shared" si="17"/>
        <v/>
      </c>
      <c r="AV113" s="655" t="str">
        <f t="shared" si="18"/>
        <v/>
      </c>
      <c r="AW113" s="655" t="str">
        <f t="shared" si="1"/>
        <v/>
      </c>
      <c r="AX113" s="655" t="str">
        <f t="shared" si="2"/>
        <v/>
      </c>
      <c r="AY113" s="655" t="str">
        <f t="shared" si="3"/>
        <v/>
      </c>
      <c r="AZ113" s="655" t="str">
        <f>IF(F113="","",IF(OR(AND(分岐管理シート!D111=4,J113="Ⅱ．物価高の克服"),AND(分岐管理シート!D111=8,J113="米国関税措置"),AND(分岐管理シート!D111=10,J113="Ⅰ．生活の安全保障・物価高への対応")),"","error"))</f>
        <v/>
      </c>
      <c r="BA113" s="644" t="str">
        <f t="shared" si="4"/>
        <v/>
      </c>
      <c r="BB113" s="644" t="str">
        <f t="shared" si="19"/>
        <v/>
      </c>
      <c r="BC113" s="656" t="str">
        <f t="shared" si="23"/>
        <v/>
      </c>
      <c r="BD113" s="657" t="str">
        <f t="shared" si="20"/>
        <v/>
      </c>
      <c r="BE113" s="644" t="str">
        <f t="shared" si="21"/>
        <v/>
      </c>
      <c r="BF113" s="655" t="str" cm="1">
        <f t="array" ref="BF113">IF(SUMPRODUCT(COUNTIF(M113:O113, M113:O113))&gt;COUNTA(M113:O113),"error","")</f>
        <v/>
      </c>
      <c r="BG113" s="644" t="str">
        <f t="shared" si="24"/>
        <v/>
      </c>
      <c r="BH113" s="644" t="str">
        <f t="shared" si="25"/>
        <v/>
      </c>
      <c r="BI113" s="644" t="str">
        <f t="shared" si="22"/>
        <v/>
      </c>
      <c r="BJ113" s="647"/>
      <c r="BK113" s="638"/>
      <c r="BL113" s="644" t="str">
        <f t="shared" si="5"/>
        <v/>
      </c>
      <c r="BM113" s="644" t="str">
        <f t="shared" si="14"/>
        <v/>
      </c>
      <c r="BN113" s="644" t="str">
        <f t="shared" si="6"/>
        <v/>
      </c>
      <c r="BO113" s="644" t="str">
        <f t="shared" si="26"/>
        <v/>
      </c>
      <c r="BP113" s="641"/>
      <c r="BQ113" s="644"/>
      <c r="BR113" s="638"/>
      <c r="BS113" s="638"/>
      <c r="BT113" s="644" t="str">
        <f t="shared" si="7"/>
        <v/>
      </c>
      <c r="BU113" s="644" t="str">
        <f t="shared" si="8"/>
        <v/>
      </c>
      <c r="BV113" s="644" t="str">
        <f>IF(F113="","",IF(OR(分岐管理シート!AE111&lt;27,分岐管理シート!AE111&gt;38),"error",""))</f>
        <v/>
      </c>
      <c r="BW113" s="644" t="str">
        <f>IF(AND(D113="R7_補正", OR(分岐管理シート!AF111&lt;27,分岐管理シート!AF111&gt;38)),"error","")</f>
        <v/>
      </c>
      <c r="BX113" s="644" t="str">
        <f>IF(F113="","",IF(OR(分岐管理シート!AG111&lt;27,分岐管理シート!AG111&gt;39),"error",""))</f>
        <v/>
      </c>
      <c r="BY113" s="644" t="str">
        <f>IF(F113="","",IF(AND(AD113="－",OR(分岐管理シート!AG111&lt;27,分岐管理シート!AG111&gt;38)),"error",IF(AND(AD113="○",分岐管理シート!AG111&lt;27),"error","")))</f>
        <v/>
      </c>
      <c r="BZ113" s="641" t="str">
        <f>IF(OR(D113="", D113="R6_補正", D113="R7_予備"),
   "",IF(F113="","",IF(AND(VLOOKUP(AE113,―!$AH$15:$AI$40,2,FALSE) &lt;= VLOOKUP(AF113,―!$AH$15:$AI$40,2,FALSE),VLOOKUP(AF113,―!$AH$15:$AI$40,2,FALSE) &lt;= VLOOKUP(AG113,―!$AH$15:$AI$40,2,FALSE)),"","error")))</f>
        <v/>
      </c>
      <c r="CA113" s="647"/>
      <c r="CB113" s="638"/>
      <c r="CC113" s="638"/>
      <c r="CD113" s="644" t="str">
        <f>IF(F113="","",IF(OR(分岐管理シート!AJ111&lt;1,分岐管理シート!AJ111&gt;88),"error",""))</f>
        <v/>
      </c>
      <c r="CE113" s="644" t="str">
        <f t="shared" si="12"/>
        <v/>
      </c>
      <c r="CF113" s="644" t="str">
        <f>IF(F113="","",IF(OR(AND(分岐管理シート!D111=4, OR(分岐管理シート!AQ111&lt;4, 分岐管理シート!AQ111&gt;9)),AND(OR(分岐管理シート!D111=8, 分岐管理シート!D111=10), OR(分岐管理シート!AQ111&lt;7, 分岐管理シート!AQ111&gt;9))),"error",""))</f>
        <v/>
      </c>
      <c r="CG113" s="644" t="str">
        <f t="shared" si="27"/>
        <v/>
      </c>
      <c r="CH113" s="644" t="str">
        <f>分岐管理シート!BD111</f>
        <v/>
      </c>
      <c r="CI113" s="666" t="str">
        <f t="shared" si="28"/>
        <v/>
      </c>
    </row>
    <row r="114" spans="1:87" ht="24" x14ac:dyDescent="0.15">
      <c r="A114" s="31"/>
      <c r="B114" s="32"/>
      <c r="C114" s="550">
        <v>40</v>
      </c>
      <c r="D114" s="546"/>
      <c r="E114" s="544"/>
      <c r="F114" s="553"/>
      <c r="G114" s="553"/>
      <c r="H114" s="553"/>
      <c r="I114" s="555"/>
      <c r="J114" s="555"/>
      <c r="K114" s="556"/>
      <c r="L114" s="555"/>
      <c r="M114" s="572"/>
      <c r="N114" s="572"/>
      <c r="O114" s="572"/>
      <c r="P114" s="558"/>
      <c r="Q114" s="559">
        <f t="shared" si="15"/>
        <v>0</v>
      </c>
      <c r="R114" s="560">
        <f t="shared" si="16"/>
        <v>0</v>
      </c>
      <c r="S114" s="561"/>
      <c r="T114" s="559"/>
      <c r="U114" s="559"/>
      <c r="V114" s="559"/>
      <c r="W114" s="562"/>
      <c r="X114" s="561"/>
      <c r="Y114" s="561"/>
      <c r="Z114" s="561"/>
      <c r="AA114" s="564"/>
      <c r="AB114" s="553"/>
      <c r="AC114" s="553"/>
      <c r="AD114" s="553"/>
      <c r="AE114" s="565"/>
      <c r="AF114" s="565"/>
      <c r="AG114" s="565"/>
      <c r="AH114" s="566"/>
      <c r="AI114" s="566"/>
      <c r="AJ114" s="564"/>
      <c r="AK114" s="567"/>
      <c r="AL114" s="567"/>
      <c r="AM114" s="688"/>
      <c r="AN114" s="567"/>
      <c r="AO114" s="691"/>
      <c r="AP114" s="564"/>
      <c r="AQ114" s="568"/>
      <c r="AR114" s="622"/>
      <c r="AS114" s="628"/>
      <c r="AT114" s="633"/>
      <c r="AU114" s="655" t="str">
        <f t="shared" si="17"/>
        <v/>
      </c>
      <c r="AV114" s="655" t="str">
        <f t="shared" si="18"/>
        <v/>
      </c>
      <c r="AW114" s="655" t="str">
        <f t="shared" si="1"/>
        <v/>
      </c>
      <c r="AX114" s="655" t="str">
        <f t="shared" si="2"/>
        <v/>
      </c>
      <c r="AY114" s="655" t="str">
        <f t="shared" si="3"/>
        <v/>
      </c>
      <c r="AZ114" s="655" t="str">
        <f>IF(F114="","",IF(OR(AND(分岐管理シート!D112=4,J114="Ⅱ．物価高の克服"),AND(分岐管理シート!D112=8,J114="米国関税措置"),AND(分岐管理シート!D112=10,J114="Ⅰ．生活の安全保障・物価高への対応")),"","error"))</f>
        <v/>
      </c>
      <c r="BA114" s="644" t="str">
        <f t="shared" si="4"/>
        <v/>
      </c>
      <c r="BB114" s="644" t="str">
        <f t="shared" si="19"/>
        <v/>
      </c>
      <c r="BC114" s="656" t="str">
        <f t="shared" si="23"/>
        <v/>
      </c>
      <c r="BD114" s="657" t="str">
        <f t="shared" si="20"/>
        <v/>
      </c>
      <c r="BE114" s="644" t="str">
        <f t="shared" si="21"/>
        <v/>
      </c>
      <c r="BF114" s="655" t="str" cm="1">
        <f t="array" ref="BF114">IF(SUMPRODUCT(COUNTIF(M114:O114, M114:O114))&gt;COUNTA(M114:O114),"error","")</f>
        <v/>
      </c>
      <c r="BG114" s="644" t="str">
        <f t="shared" si="24"/>
        <v/>
      </c>
      <c r="BH114" s="644" t="str">
        <f t="shared" si="25"/>
        <v/>
      </c>
      <c r="BI114" s="644" t="str">
        <f t="shared" si="22"/>
        <v/>
      </c>
      <c r="BJ114" s="647"/>
      <c r="BK114" s="638"/>
      <c r="BL114" s="644" t="str">
        <f t="shared" si="5"/>
        <v/>
      </c>
      <c r="BM114" s="644" t="str">
        <f t="shared" si="14"/>
        <v/>
      </c>
      <c r="BN114" s="644" t="str">
        <f t="shared" si="6"/>
        <v/>
      </c>
      <c r="BO114" s="644" t="str">
        <f t="shared" si="26"/>
        <v/>
      </c>
      <c r="BP114" s="641"/>
      <c r="BQ114" s="644"/>
      <c r="BR114" s="638"/>
      <c r="BS114" s="638"/>
      <c r="BT114" s="644" t="str">
        <f t="shared" si="7"/>
        <v/>
      </c>
      <c r="BU114" s="644" t="str">
        <f t="shared" si="8"/>
        <v/>
      </c>
      <c r="BV114" s="644" t="str">
        <f>IF(F114="","",IF(OR(分岐管理シート!AE112&lt;27,分岐管理シート!AE112&gt;38),"error",""))</f>
        <v/>
      </c>
      <c r="BW114" s="644" t="str">
        <f>IF(AND(D114="R7_補正", OR(分岐管理シート!AF112&lt;27,分岐管理シート!AF112&gt;38)),"error","")</f>
        <v/>
      </c>
      <c r="BX114" s="644" t="str">
        <f>IF(F114="","",IF(OR(分岐管理シート!AG112&lt;27,分岐管理シート!AG112&gt;39),"error",""))</f>
        <v/>
      </c>
      <c r="BY114" s="644" t="str">
        <f>IF(F114="","",IF(AND(AD114="－",OR(分岐管理シート!AG112&lt;27,分岐管理シート!AG112&gt;38)),"error",IF(AND(AD114="○",分岐管理シート!AG112&lt;27),"error","")))</f>
        <v/>
      </c>
      <c r="BZ114" s="641" t="str">
        <f>IF(OR(D114="", D114="R6_補正", D114="R7_予備"),
   "",IF(F114="","",IF(AND(VLOOKUP(AE114,―!$AH$15:$AI$40,2,FALSE) &lt;= VLOOKUP(AF114,―!$AH$15:$AI$40,2,FALSE),VLOOKUP(AF114,―!$AH$15:$AI$40,2,FALSE) &lt;= VLOOKUP(AG114,―!$AH$15:$AI$40,2,FALSE)),"","error")))</f>
        <v/>
      </c>
      <c r="CA114" s="647"/>
      <c r="CB114" s="638"/>
      <c r="CC114" s="638"/>
      <c r="CD114" s="644" t="str">
        <f>IF(F114="","",IF(OR(分岐管理シート!AJ112&lt;1,分岐管理シート!AJ112&gt;88),"error",""))</f>
        <v/>
      </c>
      <c r="CE114" s="644" t="str">
        <f t="shared" si="12"/>
        <v/>
      </c>
      <c r="CF114" s="644" t="str">
        <f>IF(F114="","",IF(OR(AND(分岐管理シート!D112=4, OR(分岐管理シート!AQ112&lt;4, 分岐管理シート!AQ112&gt;9)),AND(OR(分岐管理シート!D112=8, 分岐管理シート!D112=10), OR(分岐管理シート!AQ112&lt;7, 分岐管理シート!AQ112&gt;9))),"error",""))</f>
        <v/>
      </c>
      <c r="CG114" s="644" t="str">
        <f t="shared" si="27"/>
        <v/>
      </c>
      <c r="CH114" s="644" t="str">
        <f>分岐管理シート!BD112</f>
        <v/>
      </c>
      <c r="CI114" s="666" t="str">
        <f t="shared" si="28"/>
        <v/>
      </c>
    </row>
    <row r="115" spans="1:87" ht="24" x14ac:dyDescent="0.15">
      <c r="A115" s="31"/>
      <c r="B115" s="32"/>
      <c r="C115" s="551">
        <v>41</v>
      </c>
      <c r="D115" s="546"/>
      <c r="E115" s="544"/>
      <c r="F115" s="553"/>
      <c r="G115" s="553"/>
      <c r="H115" s="553"/>
      <c r="I115" s="555"/>
      <c r="J115" s="555"/>
      <c r="K115" s="556"/>
      <c r="L115" s="555"/>
      <c r="M115" s="572"/>
      <c r="N115" s="572"/>
      <c r="O115" s="572"/>
      <c r="P115" s="558"/>
      <c r="Q115" s="559">
        <f t="shared" si="15"/>
        <v>0</v>
      </c>
      <c r="R115" s="560">
        <f t="shared" si="16"/>
        <v>0</v>
      </c>
      <c r="S115" s="561"/>
      <c r="T115" s="559"/>
      <c r="U115" s="559"/>
      <c r="V115" s="559"/>
      <c r="W115" s="562"/>
      <c r="X115" s="561"/>
      <c r="Y115" s="561"/>
      <c r="Z115" s="561"/>
      <c r="AA115" s="564"/>
      <c r="AB115" s="553"/>
      <c r="AC115" s="553"/>
      <c r="AD115" s="553"/>
      <c r="AE115" s="565"/>
      <c r="AF115" s="565"/>
      <c r="AG115" s="565"/>
      <c r="AH115" s="566"/>
      <c r="AI115" s="566"/>
      <c r="AJ115" s="564"/>
      <c r="AK115" s="567"/>
      <c r="AL115" s="567"/>
      <c r="AM115" s="688"/>
      <c r="AN115" s="567"/>
      <c r="AO115" s="691"/>
      <c r="AP115" s="564"/>
      <c r="AQ115" s="568"/>
      <c r="AR115" s="622"/>
      <c r="AS115" s="628"/>
      <c r="AT115" s="633"/>
      <c r="AU115" s="655" t="str">
        <f t="shared" si="17"/>
        <v/>
      </c>
      <c r="AV115" s="655" t="str">
        <f t="shared" si="18"/>
        <v/>
      </c>
      <c r="AW115" s="655" t="str">
        <f t="shared" si="1"/>
        <v/>
      </c>
      <c r="AX115" s="655" t="str">
        <f t="shared" si="2"/>
        <v/>
      </c>
      <c r="AY115" s="655" t="str">
        <f t="shared" si="3"/>
        <v/>
      </c>
      <c r="AZ115" s="655" t="str">
        <f>IF(F115="","",IF(OR(AND(分岐管理シート!D113=4,J115="Ⅱ．物価高の克服"),AND(分岐管理シート!D113=8,J115="米国関税措置"),AND(分岐管理シート!D113=10,J115="Ⅰ．生活の安全保障・物価高への対応")),"","error"))</f>
        <v/>
      </c>
      <c r="BA115" s="644" t="str">
        <f t="shared" si="4"/>
        <v/>
      </c>
      <c r="BB115" s="644" t="str">
        <f t="shared" si="19"/>
        <v/>
      </c>
      <c r="BC115" s="656" t="str">
        <f t="shared" si="23"/>
        <v/>
      </c>
      <c r="BD115" s="657" t="str">
        <f t="shared" si="20"/>
        <v/>
      </c>
      <c r="BE115" s="644" t="str">
        <f t="shared" si="21"/>
        <v/>
      </c>
      <c r="BF115" s="655" t="str" cm="1">
        <f t="array" ref="BF115">IF(SUMPRODUCT(COUNTIF(M115:O115, M115:O115))&gt;COUNTA(M115:O115),"error","")</f>
        <v/>
      </c>
      <c r="BG115" s="644" t="str">
        <f t="shared" si="24"/>
        <v/>
      </c>
      <c r="BH115" s="644" t="str">
        <f t="shared" si="25"/>
        <v/>
      </c>
      <c r="BI115" s="644" t="str">
        <f t="shared" si="22"/>
        <v/>
      </c>
      <c r="BJ115" s="647"/>
      <c r="BK115" s="638"/>
      <c r="BL115" s="644" t="str">
        <f t="shared" si="5"/>
        <v/>
      </c>
      <c r="BM115" s="644" t="str">
        <f t="shared" si="14"/>
        <v/>
      </c>
      <c r="BN115" s="644" t="str">
        <f t="shared" si="6"/>
        <v/>
      </c>
      <c r="BO115" s="644" t="str">
        <f t="shared" si="26"/>
        <v/>
      </c>
      <c r="BP115" s="641"/>
      <c r="BQ115" s="644"/>
      <c r="BR115" s="638"/>
      <c r="BS115" s="638"/>
      <c r="BT115" s="644" t="str">
        <f t="shared" si="7"/>
        <v/>
      </c>
      <c r="BU115" s="644" t="str">
        <f t="shared" si="8"/>
        <v/>
      </c>
      <c r="BV115" s="644" t="str">
        <f>IF(F115="","",IF(OR(分岐管理シート!AE113&lt;27,分岐管理シート!AE113&gt;38),"error",""))</f>
        <v/>
      </c>
      <c r="BW115" s="644" t="str">
        <f>IF(AND(D115="R7_補正", OR(分岐管理シート!AF113&lt;27,分岐管理シート!AF113&gt;38)),"error","")</f>
        <v/>
      </c>
      <c r="BX115" s="644" t="str">
        <f>IF(F115="","",IF(OR(分岐管理シート!AG113&lt;27,分岐管理シート!AG113&gt;39),"error",""))</f>
        <v/>
      </c>
      <c r="BY115" s="644" t="str">
        <f>IF(F115="","",IF(AND(AD115="－",OR(分岐管理シート!AG113&lt;27,分岐管理シート!AG113&gt;38)),"error",IF(AND(AD115="○",分岐管理シート!AG113&lt;27),"error","")))</f>
        <v/>
      </c>
      <c r="BZ115" s="641" t="str">
        <f>IF(OR(D115="", D115="R6_補正", D115="R7_予備"),
   "",IF(F115="","",IF(AND(VLOOKUP(AE115,―!$AH$15:$AI$40,2,FALSE) &lt;= VLOOKUP(AF115,―!$AH$15:$AI$40,2,FALSE),VLOOKUP(AF115,―!$AH$15:$AI$40,2,FALSE) &lt;= VLOOKUP(AG115,―!$AH$15:$AI$40,2,FALSE)),"","error")))</f>
        <v/>
      </c>
      <c r="CA115" s="647"/>
      <c r="CB115" s="638"/>
      <c r="CC115" s="638"/>
      <c r="CD115" s="644" t="str">
        <f>IF(F115="","",IF(OR(分岐管理シート!AJ113&lt;1,分岐管理シート!AJ113&gt;88),"error",""))</f>
        <v/>
      </c>
      <c r="CE115" s="644" t="str">
        <f t="shared" si="12"/>
        <v/>
      </c>
      <c r="CF115" s="644" t="str">
        <f>IF(F115="","",IF(OR(AND(分岐管理シート!D113=4, OR(分岐管理シート!AQ113&lt;4, 分岐管理シート!AQ113&gt;9)),AND(OR(分岐管理シート!D113=8, 分岐管理シート!D113=10), OR(分岐管理シート!AQ113&lt;7, 分岐管理シート!AQ113&gt;9))),"error",""))</f>
        <v/>
      </c>
      <c r="CG115" s="644" t="str">
        <f t="shared" si="27"/>
        <v/>
      </c>
      <c r="CH115" s="644" t="str">
        <f>分岐管理シート!BD113</f>
        <v/>
      </c>
      <c r="CI115" s="666" t="str">
        <f t="shared" si="28"/>
        <v/>
      </c>
    </row>
    <row r="116" spans="1:87" ht="24" x14ac:dyDescent="0.15">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88"/>
      <c r="AN116" s="567"/>
      <c r="AO116" s="691"/>
      <c r="AP116" s="564"/>
      <c r="AQ116" s="568"/>
      <c r="AR116" s="622"/>
      <c r="AS116" s="628"/>
      <c r="AT116" s="633"/>
      <c r="AU116" s="655" t="str">
        <f t="shared" si="17"/>
        <v/>
      </c>
      <c r="AV116" s="655" t="str">
        <f t="shared" si="18"/>
        <v/>
      </c>
      <c r="AW116" s="655" t="str">
        <f t="shared" si="1"/>
        <v/>
      </c>
      <c r="AX116" s="655" t="str">
        <f t="shared" si="2"/>
        <v/>
      </c>
      <c r="AY116" s="655" t="str">
        <f t="shared" si="3"/>
        <v/>
      </c>
      <c r="AZ116" s="655" t="str">
        <f>IF(F116="","",IF(OR(AND(分岐管理シート!D114=4,J116="Ⅱ．物価高の克服"),AND(分岐管理シート!D114=8,J116="米国関税措置"),AND(分岐管理シート!D114=10,J116="Ⅰ．生活の安全保障・物価高への対応")),"","error"))</f>
        <v/>
      </c>
      <c r="BA116" s="644" t="str">
        <f t="shared" si="4"/>
        <v/>
      </c>
      <c r="BB116" s="644" t="str">
        <f t="shared" si="19"/>
        <v/>
      </c>
      <c r="BC116" s="656" t="str">
        <f t="shared" si="23"/>
        <v/>
      </c>
      <c r="BD116" s="657" t="str">
        <f t="shared" si="20"/>
        <v/>
      </c>
      <c r="BE116" s="644" t="str">
        <f t="shared" si="21"/>
        <v/>
      </c>
      <c r="BF116" s="655" t="str" cm="1">
        <f t="array" ref="BF116">IF(SUMPRODUCT(COUNTIF(M116:O116, M116:O116))&gt;COUNTA(M116:O116),"error","")</f>
        <v/>
      </c>
      <c r="BG116" s="644" t="str">
        <f t="shared" si="24"/>
        <v/>
      </c>
      <c r="BH116" s="644" t="str">
        <f t="shared" si="25"/>
        <v/>
      </c>
      <c r="BI116" s="644" t="str">
        <f t="shared" si="22"/>
        <v/>
      </c>
      <c r="BJ116" s="647"/>
      <c r="BK116" s="638"/>
      <c r="BL116" s="644" t="str">
        <f t="shared" si="5"/>
        <v/>
      </c>
      <c r="BM116" s="644" t="str">
        <f t="shared" si="14"/>
        <v/>
      </c>
      <c r="BN116" s="644" t="str">
        <f t="shared" si="6"/>
        <v/>
      </c>
      <c r="BO116" s="644" t="str">
        <f t="shared" si="26"/>
        <v/>
      </c>
      <c r="BP116" s="641"/>
      <c r="BQ116" s="644"/>
      <c r="BR116" s="638"/>
      <c r="BS116" s="638"/>
      <c r="BT116" s="644" t="str">
        <f t="shared" si="7"/>
        <v/>
      </c>
      <c r="BU116" s="644" t="str">
        <f t="shared" si="8"/>
        <v/>
      </c>
      <c r="BV116" s="644" t="str">
        <f>IF(F116="","",IF(OR(分岐管理シート!AE114&lt;27,分岐管理シート!AE114&gt;38),"error",""))</f>
        <v/>
      </c>
      <c r="BW116" s="644" t="str">
        <f>IF(AND(D116="R7_補正", OR(分岐管理シート!AF114&lt;27,分岐管理シート!AF114&gt;38)),"error","")</f>
        <v/>
      </c>
      <c r="BX116" s="644" t="str">
        <f>IF(F116="","",IF(OR(分岐管理シート!AG114&lt;27,分岐管理シート!AG114&gt;39),"error",""))</f>
        <v/>
      </c>
      <c r="BY116" s="644" t="str">
        <f>IF(F116="","",IF(AND(AD116="－",OR(分岐管理シート!AG114&lt;27,分岐管理シート!AG114&gt;38)),"error",IF(AND(AD116="○",分岐管理シート!AG114&lt;27),"error","")))</f>
        <v/>
      </c>
      <c r="BZ116" s="641" t="str">
        <f>IF(OR(D116="", D116="R6_補正", D116="R7_予備"),
   "",IF(F116="","",IF(AND(VLOOKUP(AE116,―!$AH$15:$AI$40,2,FALSE) &lt;= VLOOKUP(AF116,―!$AH$15:$AI$40,2,FALSE),VLOOKUP(AF116,―!$AH$15:$AI$40,2,FALSE) &lt;= VLOOKUP(AG116,―!$AH$15:$AI$40,2,FALSE)),"","error")))</f>
        <v/>
      </c>
      <c r="CA116" s="647"/>
      <c r="CB116" s="638"/>
      <c r="CC116" s="638"/>
      <c r="CD116" s="644" t="str">
        <f>IF(F116="","",IF(OR(分岐管理シート!AJ114&lt;1,分岐管理シート!AJ114&gt;88),"error",""))</f>
        <v/>
      </c>
      <c r="CE116" s="644" t="str">
        <f t="shared" si="12"/>
        <v/>
      </c>
      <c r="CF116" s="644" t="str">
        <f>IF(F116="","",IF(OR(AND(分岐管理シート!D114=4, OR(分岐管理シート!AQ114&lt;4, 分岐管理シート!AQ114&gt;9)),AND(OR(分岐管理シート!D114=8, 分岐管理シート!D114=10), OR(分岐管理シート!AQ114&lt;7, 分岐管理シート!AQ114&gt;9))),"error",""))</f>
        <v/>
      </c>
      <c r="CG116" s="644" t="str">
        <f t="shared" si="27"/>
        <v/>
      </c>
      <c r="CH116" s="644" t="str">
        <f>分岐管理シート!BD114</f>
        <v/>
      </c>
      <c r="CI116" s="666" t="str">
        <f t="shared" si="28"/>
        <v/>
      </c>
    </row>
    <row r="117" spans="1:87" ht="24" x14ac:dyDescent="0.15">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88"/>
      <c r="AN117" s="567"/>
      <c r="AO117" s="691"/>
      <c r="AP117" s="564"/>
      <c r="AQ117" s="568"/>
      <c r="AR117" s="622"/>
      <c r="AS117" s="628"/>
      <c r="AT117" s="633"/>
      <c r="AU117" s="655" t="str">
        <f t="shared" si="17"/>
        <v/>
      </c>
      <c r="AV117" s="655" t="str">
        <f t="shared" si="18"/>
        <v/>
      </c>
      <c r="AW117" s="655" t="str">
        <f t="shared" si="1"/>
        <v/>
      </c>
      <c r="AX117" s="655" t="str">
        <f t="shared" si="2"/>
        <v/>
      </c>
      <c r="AY117" s="655" t="str">
        <f t="shared" si="3"/>
        <v/>
      </c>
      <c r="AZ117" s="655" t="str">
        <f>IF(F117="","",IF(OR(AND(分岐管理シート!D115=4,J117="Ⅱ．物価高の克服"),AND(分岐管理シート!D115=8,J117="米国関税措置"),AND(分岐管理シート!D115=10,J117="Ⅰ．生活の安全保障・物価高への対応")),"","error"))</f>
        <v/>
      </c>
      <c r="BA117" s="644" t="str">
        <f t="shared" si="4"/>
        <v/>
      </c>
      <c r="BB117" s="644" t="str">
        <f t="shared" si="19"/>
        <v/>
      </c>
      <c r="BC117" s="656" t="str">
        <f t="shared" si="23"/>
        <v/>
      </c>
      <c r="BD117" s="657" t="str">
        <f t="shared" si="20"/>
        <v/>
      </c>
      <c r="BE117" s="644" t="str">
        <f t="shared" si="21"/>
        <v/>
      </c>
      <c r="BF117" s="655" t="str" cm="1">
        <f t="array" ref="BF117">IF(SUMPRODUCT(COUNTIF(M117:O117, M117:O117))&gt;COUNTA(M117:O117),"error","")</f>
        <v/>
      </c>
      <c r="BG117" s="644" t="str">
        <f t="shared" si="24"/>
        <v/>
      </c>
      <c r="BH117" s="644" t="str">
        <f t="shared" si="25"/>
        <v/>
      </c>
      <c r="BI117" s="644" t="str">
        <f t="shared" si="22"/>
        <v/>
      </c>
      <c r="BJ117" s="647"/>
      <c r="BK117" s="638"/>
      <c r="BL117" s="644" t="str">
        <f t="shared" si="5"/>
        <v/>
      </c>
      <c r="BM117" s="644" t="str">
        <f t="shared" si="14"/>
        <v/>
      </c>
      <c r="BN117" s="644" t="str">
        <f t="shared" si="6"/>
        <v/>
      </c>
      <c r="BO117" s="644" t="str">
        <f t="shared" si="26"/>
        <v/>
      </c>
      <c r="BP117" s="641"/>
      <c r="BQ117" s="644"/>
      <c r="BR117" s="638"/>
      <c r="BS117" s="638"/>
      <c r="BT117" s="644" t="str">
        <f t="shared" si="7"/>
        <v/>
      </c>
      <c r="BU117" s="644" t="str">
        <f t="shared" si="8"/>
        <v/>
      </c>
      <c r="BV117" s="644" t="str">
        <f>IF(F117="","",IF(OR(分岐管理シート!AE115&lt;27,分岐管理シート!AE115&gt;38),"error",""))</f>
        <v/>
      </c>
      <c r="BW117" s="644" t="str">
        <f>IF(AND(D117="R7_補正", OR(分岐管理シート!AF115&lt;27,分岐管理シート!AF115&gt;38)),"error","")</f>
        <v/>
      </c>
      <c r="BX117" s="644" t="str">
        <f>IF(F117="","",IF(OR(分岐管理シート!AG115&lt;27,分岐管理シート!AG115&gt;39),"error",""))</f>
        <v/>
      </c>
      <c r="BY117" s="644" t="str">
        <f>IF(F117="","",IF(AND(AD117="－",OR(分岐管理シート!AG115&lt;27,分岐管理シート!AG115&gt;38)),"error",IF(AND(AD117="○",分岐管理シート!AG115&lt;27),"error","")))</f>
        <v/>
      </c>
      <c r="BZ117" s="641" t="str">
        <f>IF(OR(D117="", D117="R6_補正", D117="R7_予備"),
   "",IF(F117="","",IF(AND(VLOOKUP(AE117,―!$AH$15:$AI$40,2,FALSE) &lt;= VLOOKUP(AF117,―!$AH$15:$AI$40,2,FALSE),VLOOKUP(AF117,―!$AH$15:$AI$40,2,FALSE) &lt;= VLOOKUP(AG117,―!$AH$15:$AI$40,2,FALSE)),"","error")))</f>
        <v/>
      </c>
      <c r="CA117" s="647"/>
      <c r="CB117" s="638"/>
      <c r="CC117" s="638"/>
      <c r="CD117" s="644" t="str">
        <f>IF(F117="","",IF(OR(分岐管理シート!AJ115&lt;1,分岐管理シート!AJ115&gt;88),"error",""))</f>
        <v/>
      </c>
      <c r="CE117" s="644" t="str">
        <f t="shared" si="12"/>
        <v/>
      </c>
      <c r="CF117" s="644" t="str">
        <f>IF(F117="","",IF(OR(AND(分岐管理シート!D115=4, OR(分岐管理シート!AQ115&lt;4, 分岐管理シート!AQ115&gt;9)),AND(OR(分岐管理シート!D115=8, 分岐管理シート!D115=10), OR(分岐管理シート!AQ115&lt;7, 分岐管理シート!AQ115&gt;9))),"error",""))</f>
        <v/>
      </c>
      <c r="CG117" s="644" t="str">
        <f t="shared" si="27"/>
        <v/>
      </c>
      <c r="CH117" s="644" t="str">
        <f>分岐管理シート!BD115</f>
        <v/>
      </c>
      <c r="CI117" s="666" t="str">
        <f t="shared" si="28"/>
        <v/>
      </c>
    </row>
    <row r="118" spans="1:87" ht="24" x14ac:dyDescent="0.15">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88"/>
      <c r="AN118" s="567"/>
      <c r="AO118" s="691"/>
      <c r="AP118" s="564"/>
      <c r="AQ118" s="568"/>
      <c r="AR118" s="622"/>
      <c r="AS118" s="628"/>
      <c r="AT118" s="633"/>
      <c r="AU118" s="655" t="str">
        <f t="shared" si="17"/>
        <v/>
      </c>
      <c r="AV118" s="655" t="str">
        <f t="shared" si="18"/>
        <v/>
      </c>
      <c r="AW118" s="655" t="str">
        <f t="shared" si="1"/>
        <v/>
      </c>
      <c r="AX118" s="655" t="str">
        <f t="shared" si="2"/>
        <v/>
      </c>
      <c r="AY118" s="655" t="str">
        <f t="shared" si="3"/>
        <v/>
      </c>
      <c r="AZ118" s="655" t="str">
        <f>IF(F118="","",IF(OR(AND(分岐管理シート!D116=4,J118="Ⅱ．物価高の克服"),AND(分岐管理シート!D116=8,J118="米国関税措置"),AND(分岐管理シート!D116=10,J118="Ⅰ．生活の安全保障・物価高への対応")),"","error"))</f>
        <v/>
      </c>
      <c r="BA118" s="644" t="str">
        <f t="shared" si="4"/>
        <v/>
      </c>
      <c r="BB118" s="644" t="str">
        <f t="shared" si="19"/>
        <v/>
      </c>
      <c r="BC118" s="656" t="str">
        <f t="shared" si="23"/>
        <v/>
      </c>
      <c r="BD118" s="657" t="str">
        <f t="shared" si="20"/>
        <v/>
      </c>
      <c r="BE118" s="644" t="str">
        <f t="shared" si="21"/>
        <v/>
      </c>
      <c r="BF118" s="655" t="str" cm="1">
        <f t="array" ref="BF118">IF(SUMPRODUCT(COUNTIF(M118:O118, M118:O118))&gt;COUNTA(M118:O118),"error","")</f>
        <v/>
      </c>
      <c r="BG118" s="644" t="str">
        <f t="shared" si="24"/>
        <v/>
      </c>
      <c r="BH118" s="644" t="str">
        <f t="shared" si="25"/>
        <v/>
      </c>
      <c r="BI118" s="644" t="str">
        <f t="shared" si="22"/>
        <v/>
      </c>
      <c r="BJ118" s="647"/>
      <c r="BK118" s="638"/>
      <c r="BL118" s="644" t="str">
        <f t="shared" si="5"/>
        <v/>
      </c>
      <c r="BM118" s="644" t="str">
        <f t="shared" si="14"/>
        <v/>
      </c>
      <c r="BN118" s="644" t="str">
        <f t="shared" si="6"/>
        <v/>
      </c>
      <c r="BO118" s="644" t="str">
        <f t="shared" si="26"/>
        <v/>
      </c>
      <c r="BP118" s="641"/>
      <c r="BQ118" s="644"/>
      <c r="BR118" s="638"/>
      <c r="BS118" s="638"/>
      <c r="BT118" s="644" t="str">
        <f t="shared" si="7"/>
        <v/>
      </c>
      <c r="BU118" s="644" t="str">
        <f t="shared" si="8"/>
        <v/>
      </c>
      <c r="BV118" s="644" t="str">
        <f>IF(F118="","",IF(OR(分岐管理シート!AE116&lt;27,分岐管理シート!AE116&gt;38),"error",""))</f>
        <v/>
      </c>
      <c r="BW118" s="644" t="str">
        <f>IF(AND(D118="R7_補正", OR(分岐管理シート!AF116&lt;27,分岐管理シート!AF116&gt;38)),"error","")</f>
        <v/>
      </c>
      <c r="BX118" s="644" t="str">
        <f>IF(F118="","",IF(OR(分岐管理シート!AG116&lt;27,分岐管理シート!AG116&gt;39),"error",""))</f>
        <v/>
      </c>
      <c r="BY118" s="644" t="str">
        <f>IF(F118="","",IF(AND(AD118="－",OR(分岐管理シート!AG116&lt;27,分岐管理シート!AG116&gt;38)),"error",IF(AND(AD118="○",分岐管理シート!AG116&lt;27),"error","")))</f>
        <v/>
      </c>
      <c r="BZ118" s="641" t="str">
        <f>IF(OR(D118="", D118="R6_補正", D118="R7_予備"),
   "",IF(F118="","",IF(AND(VLOOKUP(AE118,―!$AH$15:$AI$40,2,FALSE) &lt;= VLOOKUP(AF118,―!$AH$15:$AI$40,2,FALSE),VLOOKUP(AF118,―!$AH$15:$AI$40,2,FALSE) &lt;= VLOOKUP(AG118,―!$AH$15:$AI$40,2,FALSE)),"","error")))</f>
        <v/>
      </c>
      <c r="CA118" s="647"/>
      <c r="CB118" s="638"/>
      <c r="CC118" s="638"/>
      <c r="CD118" s="644" t="str">
        <f>IF(F118="","",IF(OR(分岐管理シート!AJ116&lt;1,分岐管理シート!AJ116&gt;88),"error",""))</f>
        <v/>
      </c>
      <c r="CE118" s="644" t="str">
        <f t="shared" si="12"/>
        <v/>
      </c>
      <c r="CF118" s="644" t="str">
        <f>IF(F118="","",IF(OR(AND(分岐管理シート!D116=4, OR(分岐管理シート!AQ116&lt;4, 分岐管理シート!AQ116&gt;9)),AND(OR(分岐管理シート!D116=8, 分岐管理シート!D116=10), OR(分岐管理シート!AQ116&lt;7, 分岐管理シート!AQ116&gt;9))),"error",""))</f>
        <v/>
      </c>
      <c r="CG118" s="644" t="str">
        <f t="shared" si="27"/>
        <v/>
      </c>
      <c r="CH118" s="644" t="str">
        <f>分岐管理シート!BD116</f>
        <v/>
      </c>
      <c r="CI118" s="666" t="str">
        <f t="shared" si="28"/>
        <v/>
      </c>
    </row>
    <row r="119" spans="1:87" ht="24" x14ac:dyDescent="0.15">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88"/>
      <c r="AN119" s="567"/>
      <c r="AO119" s="691"/>
      <c r="AP119" s="564"/>
      <c r="AQ119" s="568"/>
      <c r="AR119" s="622"/>
      <c r="AS119" s="628"/>
      <c r="AT119" s="633"/>
      <c r="AU119" s="655" t="str">
        <f t="shared" si="17"/>
        <v/>
      </c>
      <c r="AV119" s="655" t="str">
        <f t="shared" si="18"/>
        <v/>
      </c>
      <c r="AW119" s="655" t="str">
        <f t="shared" si="1"/>
        <v/>
      </c>
      <c r="AX119" s="655" t="str">
        <f t="shared" si="2"/>
        <v/>
      </c>
      <c r="AY119" s="655" t="str">
        <f t="shared" si="3"/>
        <v/>
      </c>
      <c r="AZ119" s="655" t="str">
        <f>IF(F119="","",IF(OR(AND(分岐管理シート!D117=4,J119="Ⅱ．物価高の克服"),AND(分岐管理シート!D117=8,J119="米国関税措置"),AND(分岐管理シート!D117=10,J119="Ⅰ．生活の安全保障・物価高への対応")),"","error"))</f>
        <v/>
      </c>
      <c r="BA119" s="644" t="str">
        <f t="shared" si="4"/>
        <v/>
      </c>
      <c r="BB119" s="644" t="str">
        <f t="shared" si="19"/>
        <v/>
      </c>
      <c r="BC119" s="656" t="str">
        <f t="shared" si="23"/>
        <v/>
      </c>
      <c r="BD119" s="657" t="str">
        <f t="shared" si="20"/>
        <v/>
      </c>
      <c r="BE119" s="644" t="str">
        <f t="shared" si="21"/>
        <v/>
      </c>
      <c r="BF119" s="655" t="str" cm="1">
        <f t="array" ref="BF119">IF(SUMPRODUCT(COUNTIF(M119:O119, M119:O119))&gt;COUNTA(M119:O119),"error","")</f>
        <v/>
      </c>
      <c r="BG119" s="644" t="str">
        <f t="shared" si="24"/>
        <v/>
      </c>
      <c r="BH119" s="644" t="str">
        <f t="shared" si="25"/>
        <v/>
      </c>
      <c r="BI119" s="644" t="str">
        <f t="shared" si="22"/>
        <v/>
      </c>
      <c r="BJ119" s="647"/>
      <c r="BK119" s="638"/>
      <c r="BL119" s="644" t="str">
        <f t="shared" si="5"/>
        <v/>
      </c>
      <c r="BM119" s="644" t="str">
        <f t="shared" si="14"/>
        <v/>
      </c>
      <c r="BN119" s="644" t="str">
        <f t="shared" si="6"/>
        <v/>
      </c>
      <c r="BO119" s="644" t="str">
        <f t="shared" si="26"/>
        <v/>
      </c>
      <c r="BP119" s="641"/>
      <c r="BQ119" s="644"/>
      <c r="BR119" s="638"/>
      <c r="BS119" s="638"/>
      <c r="BT119" s="644" t="str">
        <f t="shared" si="7"/>
        <v/>
      </c>
      <c r="BU119" s="644" t="str">
        <f t="shared" si="8"/>
        <v/>
      </c>
      <c r="BV119" s="644" t="str">
        <f>IF(F119="","",IF(OR(分岐管理シート!AE117&lt;27,分岐管理シート!AE117&gt;38),"error",""))</f>
        <v/>
      </c>
      <c r="BW119" s="644" t="str">
        <f>IF(AND(D119="R7_補正", OR(分岐管理シート!AF117&lt;27,分岐管理シート!AF117&gt;38)),"error","")</f>
        <v/>
      </c>
      <c r="BX119" s="644" t="str">
        <f>IF(F119="","",IF(OR(分岐管理シート!AG117&lt;27,分岐管理シート!AG117&gt;39),"error",""))</f>
        <v/>
      </c>
      <c r="BY119" s="644" t="str">
        <f>IF(F119="","",IF(AND(AD119="－",OR(分岐管理シート!AG117&lt;27,分岐管理シート!AG117&gt;38)),"error",IF(AND(AD119="○",分岐管理シート!AG117&lt;27),"error","")))</f>
        <v/>
      </c>
      <c r="BZ119" s="641" t="str">
        <f>IF(OR(D119="", D119="R6_補正", D119="R7_予備"),
   "",IF(F119="","",IF(AND(VLOOKUP(AE119,―!$AH$15:$AI$40,2,FALSE) &lt;= VLOOKUP(AF119,―!$AH$15:$AI$40,2,FALSE),VLOOKUP(AF119,―!$AH$15:$AI$40,2,FALSE) &lt;= VLOOKUP(AG119,―!$AH$15:$AI$40,2,FALSE)),"","error")))</f>
        <v/>
      </c>
      <c r="CA119" s="647"/>
      <c r="CB119" s="638"/>
      <c r="CC119" s="638"/>
      <c r="CD119" s="644" t="str">
        <f>IF(F119="","",IF(OR(分岐管理シート!AJ117&lt;1,分岐管理シート!AJ117&gt;88),"error",""))</f>
        <v/>
      </c>
      <c r="CE119" s="644" t="str">
        <f t="shared" si="12"/>
        <v/>
      </c>
      <c r="CF119" s="644" t="str">
        <f>IF(F119="","",IF(OR(AND(分岐管理シート!D117=4, OR(分岐管理シート!AQ117&lt;4, 分岐管理シート!AQ117&gt;9)),AND(OR(分岐管理シート!D117=8, 分岐管理シート!D117=10), OR(分岐管理シート!AQ117&lt;7, 分岐管理シート!AQ117&gt;9))),"error",""))</f>
        <v/>
      </c>
      <c r="CG119" s="644" t="str">
        <f t="shared" si="27"/>
        <v/>
      </c>
      <c r="CH119" s="644" t="str">
        <f>分岐管理シート!BD117</f>
        <v/>
      </c>
      <c r="CI119" s="666" t="str">
        <f t="shared" si="28"/>
        <v/>
      </c>
    </row>
    <row r="120" spans="1:87" ht="24" x14ac:dyDescent="0.15">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88"/>
      <c r="AN120" s="567"/>
      <c r="AO120" s="691"/>
      <c r="AP120" s="564"/>
      <c r="AQ120" s="568"/>
      <c r="AR120" s="622"/>
      <c r="AS120" s="628"/>
      <c r="AT120" s="633"/>
      <c r="AU120" s="655" t="str">
        <f t="shared" si="17"/>
        <v/>
      </c>
      <c r="AV120" s="655" t="str">
        <f t="shared" si="18"/>
        <v/>
      </c>
      <c r="AW120" s="655" t="str">
        <f t="shared" si="1"/>
        <v/>
      </c>
      <c r="AX120" s="655" t="str">
        <f t="shared" si="2"/>
        <v/>
      </c>
      <c r="AY120" s="655" t="str">
        <f t="shared" si="3"/>
        <v/>
      </c>
      <c r="AZ120" s="655" t="str">
        <f>IF(F120="","",IF(OR(AND(分岐管理シート!D118=4,J120="Ⅱ．物価高の克服"),AND(分岐管理シート!D118=8,J120="米国関税措置"),AND(分岐管理シート!D118=10,J120="Ⅰ．生活の安全保障・物価高への対応")),"","error"))</f>
        <v/>
      </c>
      <c r="BA120" s="644" t="str">
        <f t="shared" si="4"/>
        <v/>
      </c>
      <c r="BB120" s="644" t="str">
        <f t="shared" si="19"/>
        <v/>
      </c>
      <c r="BC120" s="656" t="str">
        <f t="shared" si="23"/>
        <v/>
      </c>
      <c r="BD120" s="657" t="str">
        <f t="shared" si="20"/>
        <v/>
      </c>
      <c r="BE120" s="644" t="str">
        <f t="shared" si="21"/>
        <v/>
      </c>
      <c r="BF120" s="655" t="str" cm="1">
        <f t="array" ref="BF120">IF(SUMPRODUCT(COUNTIF(M120:O120, M120:O120))&gt;COUNTA(M120:O120),"error","")</f>
        <v/>
      </c>
      <c r="BG120" s="644" t="str">
        <f t="shared" si="24"/>
        <v/>
      </c>
      <c r="BH120" s="644" t="str">
        <f t="shared" si="25"/>
        <v/>
      </c>
      <c r="BI120" s="644" t="str">
        <f t="shared" si="22"/>
        <v/>
      </c>
      <c r="BJ120" s="647"/>
      <c r="BK120" s="638"/>
      <c r="BL120" s="644" t="str">
        <f t="shared" si="5"/>
        <v/>
      </c>
      <c r="BM120" s="644" t="str">
        <f t="shared" si="14"/>
        <v/>
      </c>
      <c r="BN120" s="644" t="str">
        <f t="shared" si="6"/>
        <v/>
      </c>
      <c r="BO120" s="644" t="str">
        <f t="shared" si="26"/>
        <v/>
      </c>
      <c r="BP120" s="641"/>
      <c r="BQ120" s="644"/>
      <c r="BR120" s="638"/>
      <c r="BS120" s="638"/>
      <c r="BT120" s="644" t="str">
        <f t="shared" si="7"/>
        <v/>
      </c>
      <c r="BU120" s="644" t="str">
        <f t="shared" si="8"/>
        <v/>
      </c>
      <c r="BV120" s="644" t="str">
        <f>IF(F120="","",IF(OR(分岐管理シート!AE118&lt;27,分岐管理シート!AE118&gt;38),"error",""))</f>
        <v/>
      </c>
      <c r="BW120" s="644" t="str">
        <f>IF(AND(D120="R7_補正", OR(分岐管理シート!AF118&lt;27,分岐管理シート!AF118&gt;38)),"error","")</f>
        <v/>
      </c>
      <c r="BX120" s="644" t="str">
        <f>IF(F120="","",IF(OR(分岐管理シート!AG118&lt;27,分岐管理シート!AG118&gt;39),"error",""))</f>
        <v/>
      </c>
      <c r="BY120" s="644" t="str">
        <f>IF(F120="","",IF(AND(AD120="－",OR(分岐管理シート!AG118&lt;27,分岐管理シート!AG118&gt;38)),"error",IF(AND(AD120="○",分岐管理シート!AG118&lt;27),"error","")))</f>
        <v/>
      </c>
      <c r="BZ120" s="641" t="str">
        <f>IF(OR(D120="", D120="R6_補正", D120="R7_予備"),
   "",IF(F120="","",IF(AND(VLOOKUP(AE120,―!$AH$15:$AI$40,2,FALSE) &lt;= VLOOKUP(AF120,―!$AH$15:$AI$40,2,FALSE),VLOOKUP(AF120,―!$AH$15:$AI$40,2,FALSE) &lt;= VLOOKUP(AG120,―!$AH$15:$AI$40,2,FALSE)),"","error")))</f>
        <v/>
      </c>
      <c r="CA120" s="647"/>
      <c r="CB120" s="638"/>
      <c r="CC120" s="638"/>
      <c r="CD120" s="644" t="str">
        <f>IF(F120="","",IF(OR(分岐管理シート!AJ118&lt;1,分岐管理シート!AJ118&gt;88),"error",""))</f>
        <v/>
      </c>
      <c r="CE120" s="644" t="str">
        <f t="shared" si="12"/>
        <v/>
      </c>
      <c r="CF120" s="644" t="str">
        <f>IF(F120="","",IF(OR(AND(分岐管理シート!D118=4, OR(分岐管理シート!AQ118&lt;4, 分岐管理シート!AQ118&gt;9)),AND(OR(分岐管理シート!D118=8, 分岐管理シート!D118=10), OR(分岐管理シート!AQ118&lt;7, 分岐管理シート!AQ118&gt;9))),"error",""))</f>
        <v/>
      </c>
      <c r="CG120" s="644" t="str">
        <f t="shared" si="27"/>
        <v/>
      </c>
      <c r="CH120" s="644" t="str">
        <f>分岐管理シート!BD118</f>
        <v/>
      </c>
      <c r="CI120" s="666" t="str">
        <f t="shared" si="28"/>
        <v/>
      </c>
    </row>
    <row r="121" spans="1:87" ht="24" x14ac:dyDescent="0.15">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88"/>
      <c r="AN121" s="567"/>
      <c r="AO121" s="691"/>
      <c r="AP121" s="564"/>
      <c r="AQ121" s="568"/>
      <c r="AR121" s="622"/>
      <c r="AS121" s="628"/>
      <c r="AT121" s="633"/>
      <c r="AU121" s="655" t="str">
        <f t="shared" si="17"/>
        <v/>
      </c>
      <c r="AV121" s="655" t="str">
        <f t="shared" si="18"/>
        <v/>
      </c>
      <c r="AW121" s="655" t="str">
        <f t="shared" si="1"/>
        <v/>
      </c>
      <c r="AX121" s="655" t="str">
        <f t="shared" si="2"/>
        <v/>
      </c>
      <c r="AY121" s="655" t="str">
        <f t="shared" si="3"/>
        <v/>
      </c>
      <c r="AZ121" s="655" t="str">
        <f>IF(F121="","",IF(OR(AND(分岐管理シート!D119=4,J121="Ⅱ．物価高の克服"),AND(分岐管理シート!D119=8,J121="米国関税措置"),AND(分岐管理シート!D119=10,J121="Ⅰ．生活の安全保障・物価高への対応")),"","error"))</f>
        <v/>
      </c>
      <c r="BA121" s="644" t="str">
        <f t="shared" si="4"/>
        <v/>
      </c>
      <c r="BB121" s="644" t="str">
        <f t="shared" si="19"/>
        <v/>
      </c>
      <c r="BC121" s="656" t="str">
        <f t="shared" si="23"/>
        <v/>
      </c>
      <c r="BD121" s="657" t="str">
        <f t="shared" si="20"/>
        <v/>
      </c>
      <c r="BE121" s="644" t="str">
        <f t="shared" si="21"/>
        <v/>
      </c>
      <c r="BF121" s="655" t="str" cm="1">
        <f t="array" ref="BF121">IF(SUMPRODUCT(COUNTIF(M121:O121, M121:O121))&gt;COUNTA(M121:O121),"error","")</f>
        <v/>
      </c>
      <c r="BG121" s="644" t="str">
        <f t="shared" si="24"/>
        <v/>
      </c>
      <c r="BH121" s="644" t="str">
        <f t="shared" si="25"/>
        <v/>
      </c>
      <c r="BI121" s="644" t="str">
        <f t="shared" si="22"/>
        <v/>
      </c>
      <c r="BJ121" s="647"/>
      <c r="BK121" s="638"/>
      <c r="BL121" s="644" t="str">
        <f t="shared" si="5"/>
        <v/>
      </c>
      <c r="BM121" s="644" t="str">
        <f t="shared" si="14"/>
        <v/>
      </c>
      <c r="BN121" s="644" t="str">
        <f t="shared" si="6"/>
        <v/>
      </c>
      <c r="BO121" s="644" t="str">
        <f t="shared" si="26"/>
        <v/>
      </c>
      <c r="BP121" s="641"/>
      <c r="BQ121" s="644"/>
      <c r="BR121" s="638"/>
      <c r="BS121" s="638"/>
      <c r="BT121" s="644" t="str">
        <f t="shared" si="7"/>
        <v/>
      </c>
      <c r="BU121" s="644" t="str">
        <f t="shared" si="8"/>
        <v/>
      </c>
      <c r="BV121" s="644" t="str">
        <f>IF(F121="","",IF(OR(分岐管理シート!AE119&lt;27,分岐管理シート!AE119&gt;38),"error",""))</f>
        <v/>
      </c>
      <c r="BW121" s="644" t="str">
        <f>IF(AND(D121="R7_補正", OR(分岐管理シート!AF119&lt;27,分岐管理シート!AF119&gt;38)),"error","")</f>
        <v/>
      </c>
      <c r="BX121" s="644" t="str">
        <f>IF(F121="","",IF(OR(分岐管理シート!AG119&lt;27,分岐管理シート!AG119&gt;39),"error",""))</f>
        <v/>
      </c>
      <c r="BY121" s="644" t="str">
        <f>IF(F121="","",IF(AND(AD121="－",OR(分岐管理シート!AG119&lt;27,分岐管理シート!AG119&gt;38)),"error",IF(AND(AD121="○",分岐管理シート!AG119&lt;27),"error","")))</f>
        <v/>
      </c>
      <c r="BZ121" s="641" t="str">
        <f>IF(OR(D121="", D121="R6_補正", D121="R7_予備"),
   "",IF(F121="","",IF(AND(VLOOKUP(AE121,―!$AH$15:$AI$40,2,FALSE) &lt;= VLOOKUP(AF121,―!$AH$15:$AI$40,2,FALSE),VLOOKUP(AF121,―!$AH$15:$AI$40,2,FALSE) &lt;= VLOOKUP(AG121,―!$AH$15:$AI$40,2,FALSE)),"","error")))</f>
        <v/>
      </c>
      <c r="CA121" s="647"/>
      <c r="CB121" s="638"/>
      <c r="CC121" s="638"/>
      <c r="CD121" s="644" t="str">
        <f>IF(F121="","",IF(OR(分岐管理シート!AJ119&lt;1,分岐管理シート!AJ119&gt;88),"error",""))</f>
        <v/>
      </c>
      <c r="CE121" s="644" t="str">
        <f t="shared" si="12"/>
        <v/>
      </c>
      <c r="CF121" s="644" t="str">
        <f>IF(F121="","",IF(OR(AND(分岐管理シート!D119=4, OR(分岐管理シート!AQ119&lt;4, 分岐管理シート!AQ119&gt;9)),AND(OR(分岐管理シート!D119=8, 分岐管理シート!D119=10), OR(分岐管理シート!AQ119&lt;7, 分岐管理シート!AQ119&gt;9))),"error",""))</f>
        <v/>
      </c>
      <c r="CG121" s="644" t="str">
        <f t="shared" si="27"/>
        <v/>
      </c>
      <c r="CH121" s="644" t="str">
        <f>分岐管理シート!BD119</f>
        <v/>
      </c>
      <c r="CI121" s="666" t="str">
        <f t="shared" si="28"/>
        <v/>
      </c>
    </row>
    <row r="122" spans="1:87" ht="24" x14ac:dyDescent="0.15">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88"/>
      <c r="AN122" s="567"/>
      <c r="AO122" s="691"/>
      <c r="AP122" s="564"/>
      <c r="AQ122" s="568"/>
      <c r="AR122" s="622"/>
      <c r="AS122" s="628"/>
      <c r="AT122" s="633"/>
      <c r="AU122" s="655" t="str">
        <f t="shared" si="17"/>
        <v/>
      </c>
      <c r="AV122" s="655" t="str">
        <f t="shared" si="18"/>
        <v/>
      </c>
      <c r="AW122" s="655" t="str">
        <f t="shared" si="1"/>
        <v/>
      </c>
      <c r="AX122" s="655" t="str">
        <f t="shared" si="2"/>
        <v/>
      </c>
      <c r="AY122" s="655" t="str">
        <f t="shared" si="3"/>
        <v/>
      </c>
      <c r="AZ122" s="655" t="str">
        <f>IF(F122="","",IF(OR(AND(分岐管理シート!D120=4,J122="Ⅱ．物価高の克服"),AND(分岐管理シート!D120=8,J122="米国関税措置"),AND(分岐管理シート!D120=10,J122="Ⅰ．生活の安全保障・物価高への対応")),"","error"))</f>
        <v/>
      </c>
      <c r="BA122" s="644" t="str">
        <f t="shared" si="4"/>
        <v/>
      </c>
      <c r="BB122" s="644" t="str">
        <f t="shared" si="19"/>
        <v/>
      </c>
      <c r="BC122" s="656" t="str">
        <f t="shared" si="23"/>
        <v/>
      </c>
      <c r="BD122" s="657" t="str">
        <f t="shared" si="20"/>
        <v/>
      </c>
      <c r="BE122" s="644" t="str">
        <f t="shared" si="21"/>
        <v/>
      </c>
      <c r="BF122" s="655" t="str" cm="1">
        <f t="array" ref="BF122">IF(SUMPRODUCT(COUNTIF(M122:O122, M122:O122))&gt;COUNTA(M122:O122),"error","")</f>
        <v/>
      </c>
      <c r="BG122" s="644" t="str">
        <f t="shared" si="24"/>
        <v/>
      </c>
      <c r="BH122" s="644" t="str">
        <f t="shared" si="25"/>
        <v/>
      </c>
      <c r="BI122" s="644" t="str">
        <f t="shared" si="22"/>
        <v/>
      </c>
      <c r="BJ122" s="647"/>
      <c r="BK122" s="638"/>
      <c r="BL122" s="644" t="str">
        <f t="shared" si="5"/>
        <v/>
      </c>
      <c r="BM122" s="644" t="str">
        <f t="shared" si="14"/>
        <v/>
      </c>
      <c r="BN122" s="644" t="str">
        <f t="shared" si="6"/>
        <v/>
      </c>
      <c r="BO122" s="644" t="str">
        <f t="shared" si="26"/>
        <v/>
      </c>
      <c r="BP122" s="641"/>
      <c r="BQ122" s="644"/>
      <c r="BR122" s="638"/>
      <c r="BS122" s="638"/>
      <c r="BT122" s="644" t="str">
        <f t="shared" si="7"/>
        <v/>
      </c>
      <c r="BU122" s="644" t="str">
        <f t="shared" si="8"/>
        <v/>
      </c>
      <c r="BV122" s="644" t="str">
        <f>IF(F122="","",IF(OR(分岐管理シート!AE120&lt;27,分岐管理シート!AE120&gt;38),"error",""))</f>
        <v/>
      </c>
      <c r="BW122" s="644" t="str">
        <f>IF(AND(D122="R7_補正", OR(分岐管理シート!AF120&lt;27,分岐管理シート!AF120&gt;38)),"error","")</f>
        <v/>
      </c>
      <c r="BX122" s="644" t="str">
        <f>IF(F122="","",IF(OR(分岐管理シート!AG120&lt;27,分岐管理シート!AG120&gt;39),"error",""))</f>
        <v/>
      </c>
      <c r="BY122" s="644" t="str">
        <f>IF(F122="","",IF(AND(AD122="－",OR(分岐管理シート!AG120&lt;27,分岐管理シート!AG120&gt;38)),"error",IF(AND(AD122="○",分岐管理シート!AG120&lt;27),"error","")))</f>
        <v/>
      </c>
      <c r="BZ122" s="641" t="str">
        <f>IF(OR(D122="", D122="R6_補正", D122="R7_予備"),
   "",IF(F122="","",IF(AND(VLOOKUP(AE122,―!$AH$15:$AI$40,2,FALSE) &lt;= VLOOKUP(AF122,―!$AH$15:$AI$40,2,FALSE),VLOOKUP(AF122,―!$AH$15:$AI$40,2,FALSE) &lt;= VLOOKUP(AG122,―!$AH$15:$AI$40,2,FALSE)),"","error")))</f>
        <v/>
      </c>
      <c r="CA122" s="647"/>
      <c r="CB122" s="638"/>
      <c r="CC122" s="638"/>
      <c r="CD122" s="644" t="str">
        <f>IF(F122="","",IF(OR(分岐管理シート!AJ120&lt;1,分岐管理シート!AJ120&gt;88),"error",""))</f>
        <v/>
      </c>
      <c r="CE122" s="644" t="str">
        <f t="shared" si="12"/>
        <v/>
      </c>
      <c r="CF122" s="644" t="str">
        <f>IF(F122="","",IF(OR(AND(分岐管理シート!D120=4, OR(分岐管理シート!AQ120&lt;4, 分岐管理シート!AQ120&gt;9)),AND(OR(分岐管理シート!D120=8, 分岐管理シート!D120=10), OR(分岐管理シート!AQ120&lt;7, 分岐管理シート!AQ120&gt;9))),"error",""))</f>
        <v/>
      </c>
      <c r="CG122" s="644" t="str">
        <f t="shared" si="27"/>
        <v/>
      </c>
      <c r="CH122" s="644" t="str">
        <f>分岐管理シート!BD120</f>
        <v/>
      </c>
      <c r="CI122" s="666" t="str">
        <f t="shared" si="28"/>
        <v/>
      </c>
    </row>
    <row r="123" spans="1:87" ht="24" x14ac:dyDescent="0.15">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88"/>
      <c r="AN123" s="567"/>
      <c r="AO123" s="691"/>
      <c r="AP123" s="564"/>
      <c r="AQ123" s="568"/>
      <c r="AR123" s="622"/>
      <c r="AS123" s="628"/>
      <c r="AT123" s="633"/>
      <c r="AU123" s="655" t="str">
        <f t="shared" si="17"/>
        <v/>
      </c>
      <c r="AV123" s="655" t="str">
        <f t="shared" si="18"/>
        <v/>
      </c>
      <c r="AW123" s="655" t="str">
        <f t="shared" si="1"/>
        <v/>
      </c>
      <c r="AX123" s="655" t="str">
        <f t="shared" si="2"/>
        <v/>
      </c>
      <c r="AY123" s="655" t="str">
        <f t="shared" si="3"/>
        <v/>
      </c>
      <c r="AZ123" s="655" t="str">
        <f>IF(F123="","",IF(OR(AND(分岐管理シート!D121=4,J123="Ⅱ．物価高の克服"),AND(分岐管理シート!D121=8,J123="米国関税措置"),AND(分岐管理シート!D121=10,J123="Ⅰ．生活の安全保障・物価高への対応")),"","error"))</f>
        <v/>
      </c>
      <c r="BA123" s="644" t="str">
        <f t="shared" si="4"/>
        <v/>
      </c>
      <c r="BB123" s="644" t="str">
        <f t="shared" si="19"/>
        <v/>
      </c>
      <c r="BC123" s="656" t="str">
        <f t="shared" si="23"/>
        <v/>
      </c>
      <c r="BD123" s="657" t="str">
        <f t="shared" si="20"/>
        <v/>
      </c>
      <c r="BE123" s="644" t="str">
        <f t="shared" si="21"/>
        <v/>
      </c>
      <c r="BF123" s="655" t="str" cm="1">
        <f t="array" ref="BF123">IF(SUMPRODUCT(COUNTIF(M123:O123, M123:O123))&gt;COUNTA(M123:O123),"error","")</f>
        <v/>
      </c>
      <c r="BG123" s="644" t="str">
        <f t="shared" si="24"/>
        <v/>
      </c>
      <c r="BH123" s="644" t="str">
        <f t="shared" si="25"/>
        <v/>
      </c>
      <c r="BI123" s="644" t="str">
        <f t="shared" si="22"/>
        <v/>
      </c>
      <c r="BJ123" s="647"/>
      <c r="BK123" s="638"/>
      <c r="BL123" s="644" t="str">
        <f t="shared" si="5"/>
        <v/>
      </c>
      <c r="BM123" s="644" t="str">
        <f t="shared" si="14"/>
        <v/>
      </c>
      <c r="BN123" s="644" t="str">
        <f t="shared" si="6"/>
        <v/>
      </c>
      <c r="BO123" s="644" t="str">
        <f t="shared" si="26"/>
        <v/>
      </c>
      <c r="BP123" s="641"/>
      <c r="BQ123" s="644"/>
      <c r="BR123" s="638"/>
      <c r="BS123" s="638"/>
      <c r="BT123" s="644" t="str">
        <f t="shared" si="7"/>
        <v/>
      </c>
      <c r="BU123" s="644" t="str">
        <f t="shared" si="8"/>
        <v/>
      </c>
      <c r="BV123" s="644" t="str">
        <f>IF(F123="","",IF(OR(分岐管理シート!AE121&lt;27,分岐管理シート!AE121&gt;38),"error",""))</f>
        <v/>
      </c>
      <c r="BW123" s="644" t="str">
        <f>IF(AND(D123="R7_補正", OR(分岐管理シート!AF121&lt;27,分岐管理シート!AF121&gt;38)),"error","")</f>
        <v/>
      </c>
      <c r="BX123" s="644" t="str">
        <f>IF(F123="","",IF(OR(分岐管理シート!AG121&lt;27,分岐管理シート!AG121&gt;39),"error",""))</f>
        <v/>
      </c>
      <c r="BY123" s="644" t="str">
        <f>IF(F123="","",IF(AND(AD123="－",OR(分岐管理シート!AG121&lt;27,分岐管理シート!AG121&gt;38)),"error",IF(AND(AD123="○",分岐管理シート!AG121&lt;27),"error","")))</f>
        <v/>
      </c>
      <c r="BZ123" s="641" t="str">
        <f>IF(OR(D123="", D123="R6_補正", D123="R7_予備"),
   "",IF(F123="","",IF(AND(VLOOKUP(AE123,―!$AH$15:$AI$40,2,FALSE) &lt;= VLOOKUP(AF123,―!$AH$15:$AI$40,2,FALSE),VLOOKUP(AF123,―!$AH$15:$AI$40,2,FALSE) &lt;= VLOOKUP(AG123,―!$AH$15:$AI$40,2,FALSE)),"","error")))</f>
        <v/>
      </c>
      <c r="CA123" s="647"/>
      <c r="CB123" s="638"/>
      <c r="CC123" s="638"/>
      <c r="CD123" s="644" t="str">
        <f>IF(F123="","",IF(OR(分岐管理シート!AJ121&lt;1,分岐管理シート!AJ121&gt;88),"error",""))</f>
        <v/>
      </c>
      <c r="CE123" s="644" t="str">
        <f t="shared" si="12"/>
        <v/>
      </c>
      <c r="CF123" s="644" t="str">
        <f>IF(F123="","",IF(OR(AND(分岐管理シート!D121=4, OR(分岐管理シート!AQ121&lt;4, 分岐管理シート!AQ121&gt;9)),AND(OR(分岐管理シート!D121=8, 分岐管理シート!D121=10), OR(分岐管理シート!AQ121&lt;7, 分岐管理シート!AQ121&gt;9))),"error",""))</f>
        <v/>
      </c>
      <c r="CG123" s="644" t="str">
        <f t="shared" si="27"/>
        <v/>
      </c>
      <c r="CH123" s="644" t="str">
        <f>分岐管理シート!BD121</f>
        <v/>
      </c>
      <c r="CI123" s="666" t="str">
        <f t="shared" si="28"/>
        <v/>
      </c>
    </row>
    <row r="124" spans="1:87" ht="24" x14ac:dyDescent="0.15">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88"/>
      <c r="AN124" s="567"/>
      <c r="AO124" s="691"/>
      <c r="AP124" s="564"/>
      <c r="AQ124" s="568"/>
      <c r="AR124" s="622"/>
      <c r="AS124" s="628"/>
      <c r="AT124" s="633"/>
      <c r="AU124" s="655" t="str">
        <f t="shared" si="17"/>
        <v/>
      </c>
      <c r="AV124" s="655" t="str">
        <f t="shared" si="18"/>
        <v/>
      </c>
      <c r="AW124" s="655" t="str">
        <f t="shared" si="1"/>
        <v/>
      </c>
      <c r="AX124" s="655" t="str">
        <f t="shared" si="2"/>
        <v/>
      </c>
      <c r="AY124" s="655" t="str">
        <f t="shared" si="3"/>
        <v/>
      </c>
      <c r="AZ124" s="655" t="str">
        <f>IF(F124="","",IF(OR(AND(分岐管理シート!D122=4,J124="Ⅱ．物価高の克服"),AND(分岐管理シート!D122=8,J124="米国関税措置"),AND(分岐管理シート!D122=10,J124="Ⅰ．生活の安全保障・物価高への対応")),"","error"))</f>
        <v/>
      </c>
      <c r="BA124" s="644" t="str">
        <f t="shared" si="4"/>
        <v/>
      </c>
      <c r="BB124" s="644" t="str">
        <f t="shared" si="19"/>
        <v/>
      </c>
      <c r="BC124" s="656" t="str">
        <f t="shared" si="23"/>
        <v/>
      </c>
      <c r="BD124" s="657" t="str">
        <f t="shared" si="20"/>
        <v/>
      </c>
      <c r="BE124" s="644" t="str">
        <f t="shared" si="21"/>
        <v/>
      </c>
      <c r="BF124" s="655" t="str" cm="1">
        <f t="array" ref="BF124">IF(SUMPRODUCT(COUNTIF(M124:O124, M124:O124))&gt;COUNTA(M124:O124),"error","")</f>
        <v/>
      </c>
      <c r="BG124" s="644" t="str">
        <f t="shared" si="24"/>
        <v/>
      </c>
      <c r="BH124" s="644" t="str">
        <f t="shared" si="25"/>
        <v/>
      </c>
      <c r="BI124" s="644" t="str">
        <f t="shared" si="22"/>
        <v/>
      </c>
      <c r="BJ124" s="647"/>
      <c r="BK124" s="638"/>
      <c r="BL124" s="644" t="str">
        <f t="shared" si="5"/>
        <v/>
      </c>
      <c r="BM124" s="644" t="str">
        <f t="shared" si="14"/>
        <v/>
      </c>
      <c r="BN124" s="644" t="str">
        <f t="shared" si="6"/>
        <v/>
      </c>
      <c r="BO124" s="644" t="str">
        <f t="shared" si="26"/>
        <v/>
      </c>
      <c r="BP124" s="641"/>
      <c r="BQ124" s="644"/>
      <c r="BR124" s="638"/>
      <c r="BS124" s="638"/>
      <c r="BT124" s="644" t="str">
        <f t="shared" si="7"/>
        <v/>
      </c>
      <c r="BU124" s="644" t="str">
        <f t="shared" si="8"/>
        <v/>
      </c>
      <c r="BV124" s="644" t="str">
        <f>IF(F124="","",IF(OR(分岐管理シート!AE122&lt;27,分岐管理シート!AE122&gt;38),"error",""))</f>
        <v/>
      </c>
      <c r="BW124" s="644" t="str">
        <f>IF(AND(D124="R7_補正", OR(分岐管理シート!AF122&lt;27,分岐管理シート!AF122&gt;38)),"error","")</f>
        <v/>
      </c>
      <c r="BX124" s="644" t="str">
        <f>IF(F124="","",IF(OR(分岐管理シート!AG122&lt;27,分岐管理シート!AG122&gt;39),"error",""))</f>
        <v/>
      </c>
      <c r="BY124" s="644" t="str">
        <f>IF(F124="","",IF(AND(AD124="－",OR(分岐管理シート!AG122&lt;27,分岐管理シート!AG122&gt;38)),"error",IF(AND(AD124="○",分岐管理シート!AG122&lt;27),"error","")))</f>
        <v/>
      </c>
      <c r="BZ124" s="641" t="str">
        <f>IF(OR(D124="", D124="R6_補正", D124="R7_予備"),
   "",IF(F124="","",IF(AND(VLOOKUP(AE124,―!$AH$15:$AI$40,2,FALSE) &lt;= VLOOKUP(AF124,―!$AH$15:$AI$40,2,FALSE),VLOOKUP(AF124,―!$AH$15:$AI$40,2,FALSE) &lt;= VLOOKUP(AG124,―!$AH$15:$AI$40,2,FALSE)),"","error")))</f>
        <v/>
      </c>
      <c r="CA124" s="647"/>
      <c r="CB124" s="638"/>
      <c r="CC124" s="638"/>
      <c r="CD124" s="644" t="str">
        <f>IF(F124="","",IF(OR(分岐管理シート!AJ122&lt;1,分岐管理シート!AJ122&gt;88),"error",""))</f>
        <v/>
      </c>
      <c r="CE124" s="644" t="str">
        <f t="shared" si="12"/>
        <v/>
      </c>
      <c r="CF124" s="644" t="str">
        <f>IF(F124="","",IF(OR(AND(分岐管理シート!D122=4, OR(分岐管理シート!AQ122&lt;4, 分岐管理シート!AQ122&gt;9)),AND(OR(分岐管理シート!D122=8, 分岐管理シート!D122=10), OR(分岐管理シート!AQ122&lt;7, 分岐管理シート!AQ122&gt;9))),"error",""))</f>
        <v/>
      </c>
      <c r="CG124" s="644" t="str">
        <f t="shared" si="27"/>
        <v/>
      </c>
      <c r="CH124" s="644" t="str">
        <f>分岐管理シート!BD122</f>
        <v/>
      </c>
      <c r="CI124" s="666" t="str">
        <f t="shared" si="28"/>
        <v/>
      </c>
    </row>
    <row r="125" spans="1:87" ht="24" x14ac:dyDescent="0.15">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88"/>
      <c r="AN125" s="567"/>
      <c r="AO125" s="691"/>
      <c r="AP125" s="564"/>
      <c r="AQ125" s="568"/>
      <c r="AR125" s="622"/>
      <c r="AS125" s="628"/>
      <c r="AT125" s="633"/>
      <c r="AU125" s="655" t="str">
        <f t="shared" si="17"/>
        <v/>
      </c>
      <c r="AV125" s="655" t="str">
        <f t="shared" si="18"/>
        <v/>
      </c>
      <c r="AW125" s="655" t="str">
        <f t="shared" si="1"/>
        <v/>
      </c>
      <c r="AX125" s="655" t="str">
        <f t="shared" si="2"/>
        <v/>
      </c>
      <c r="AY125" s="655" t="str">
        <f t="shared" si="3"/>
        <v/>
      </c>
      <c r="AZ125" s="655" t="str">
        <f>IF(F125="","",IF(OR(AND(分岐管理シート!D123=4,J125="Ⅱ．物価高の克服"),AND(分岐管理シート!D123=8,J125="米国関税措置"),AND(分岐管理シート!D123=10,J125="Ⅰ．生活の安全保障・物価高への対応")),"","error"))</f>
        <v/>
      </c>
      <c r="BA125" s="644" t="str">
        <f t="shared" si="4"/>
        <v/>
      </c>
      <c r="BB125" s="644" t="str">
        <f t="shared" si="19"/>
        <v/>
      </c>
      <c r="BC125" s="656" t="str">
        <f t="shared" si="23"/>
        <v/>
      </c>
      <c r="BD125" s="657" t="str">
        <f t="shared" si="20"/>
        <v/>
      </c>
      <c r="BE125" s="644" t="str">
        <f t="shared" si="21"/>
        <v/>
      </c>
      <c r="BF125" s="655" t="str" cm="1">
        <f t="array" ref="BF125">IF(SUMPRODUCT(COUNTIF(M125:O125, M125:O125))&gt;COUNTA(M125:O125),"error","")</f>
        <v/>
      </c>
      <c r="BG125" s="644" t="str">
        <f t="shared" si="24"/>
        <v/>
      </c>
      <c r="BH125" s="644" t="str">
        <f t="shared" si="25"/>
        <v/>
      </c>
      <c r="BI125" s="644" t="str">
        <f t="shared" si="22"/>
        <v/>
      </c>
      <c r="BJ125" s="647"/>
      <c r="BK125" s="638"/>
      <c r="BL125" s="644" t="str">
        <f t="shared" si="5"/>
        <v/>
      </c>
      <c r="BM125" s="644" t="str">
        <f t="shared" si="14"/>
        <v/>
      </c>
      <c r="BN125" s="644" t="str">
        <f t="shared" si="6"/>
        <v/>
      </c>
      <c r="BO125" s="644" t="str">
        <f t="shared" si="26"/>
        <v/>
      </c>
      <c r="BP125" s="641"/>
      <c r="BQ125" s="644"/>
      <c r="BR125" s="638"/>
      <c r="BS125" s="638"/>
      <c r="BT125" s="644" t="str">
        <f t="shared" si="7"/>
        <v/>
      </c>
      <c r="BU125" s="644" t="str">
        <f t="shared" si="8"/>
        <v/>
      </c>
      <c r="BV125" s="644" t="str">
        <f>IF(F125="","",IF(OR(分岐管理シート!AE123&lt;27,分岐管理シート!AE123&gt;38),"error",""))</f>
        <v/>
      </c>
      <c r="BW125" s="644" t="str">
        <f>IF(AND(D125="R7_補正", OR(分岐管理シート!AF123&lt;27,分岐管理シート!AF123&gt;38)),"error","")</f>
        <v/>
      </c>
      <c r="BX125" s="644" t="str">
        <f>IF(F125="","",IF(OR(分岐管理シート!AG123&lt;27,分岐管理シート!AG123&gt;39),"error",""))</f>
        <v/>
      </c>
      <c r="BY125" s="644" t="str">
        <f>IF(F125="","",IF(AND(AD125="－",OR(分岐管理シート!AG123&lt;27,分岐管理シート!AG123&gt;38)),"error",IF(AND(AD125="○",分岐管理シート!AG123&lt;27),"error","")))</f>
        <v/>
      </c>
      <c r="BZ125" s="641" t="str">
        <f>IF(OR(D125="", D125="R6_補正", D125="R7_予備"),
   "",IF(F125="","",IF(AND(VLOOKUP(AE125,―!$AH$15:$AI$40,2,FALSE) &lt;= VLOOKUP(AF125,―!$AH$15:$AI$40,2,FALSE),VLOOKUP(AF125,―!$AH$15:$AI$40,2,FALSE) &lt;= VLOOKUP(AG125,―!$AH$15:$AI$40,2,FALSE)),"","error")))</f>
        <v/>
      </c>
      <c r="CA125" s="647"/>
      <c r="CB125" s="638"/>
      <c r="CC125" s="638"/>
      <c r="CD125" s="644" t="str">
        <f>IF(F125="","",IF(OR(分岐管理シート!AJ123&lt;1,分岐管理シート!AJ123&gt;88),"error",""))</f>
        <v/>
      </c>
      <c r="CE125" s="644" t="str">
        <f t="shared" si="12"/>
        <v/>
      </c>
      <c r="CF125" s="644" t="str">
        <f>IF(F125="","",IF(OR(AND(分岐管理シート!D123=4, OR(分岐管理シート!AQ123&lt;4, 分岐管理シート!AQ123&gt;9)),AND(OR(分岐管理シート!D123=8, 分岐管理シート!D123=10), OR(分岐管理シート!AQ123&lt;7, 分岐管理シート!AQ123&gt;9))),"error",""))</f>
        <v/>
      </c>
      <c r="CG125" s="644" t="str">
        <f t="shared" si="27"/>
        <v/>
      </c>
      <c r="CH125" s="644" t="str">
        <f>分岐管理シート!BD123</f>
        <v/>
      </c>
      <c r="CI125" s="666" t="str">
        <f t="shared" si="28"/>
        <v/>
      </c>
    </row>
    <row r="126" spans="1:87" ht="24" x14ac:dyDescent="0.15">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88"/>
      <c r="AN126" s="567"/>
      <c r="AO126" s="691"/>
      <c r="AP126" s="564"/>
      <c r="AQ126" s="568"/>
      <c r="AR126" s="622"/>
      <c r="AS126" s="628"/>
      <c r="AT126" s="633"/>
      <c r="AU126" s="655" t="str">
        <f t="shared" si="17"/>
        <v/>
      </c>
      <c r="AV126" s="655" t="str">
        <f t="shared" si="18"/>
        <v/>
      </c>
      <c r="AW126" s="655" t="str">
        <f t="shared" si="1"/>
        <v/>
      </c>
      <c r="AX126" s="655" t="str">
        <f t="shared" si="2"/>
        <v/>
      </c>
      <c r="AY126" s="655" t="str">
        <f t="shared" si="3"/>
        <v/>
      </c>
      <c r="AZ126" s="655" t="str">
        <f>IF(F126="","",IF(OR(AND(分岐管理シート!D124=4,J126="Ⅱ．物価高の克服"),AND(分岐管理シート!D124=8,J126="米国関税措置"),AND(分岐管理シート!D124=10,J126="Ⅰ．生活の安全保障・物価高への対応")),"","error"))</f>
        <v/>
      </c>
      <c r="BA126" s="644" t="str">
        <f t="shared" si="4"/>
        <v/>
      </c>
      <c r="BB126" s="644" t="str">
        <f t="shared" si="19"/>
        <v/>
      </c>
      <c r="BC126" s="656" t="str">
        <f t="shared" si="23"/>
        <v/>
      </c>
      <c r="BD126" s="657" t="str">
        <f t="shared" si="20"/>
        <v/>
      </c>
      <c r="BE126" s="644" t="str">
        <f t="shared" si="21"/>
        <v/>
      </c>
      <c r="BF126" s="655" t="str" cm="1">
        <f t="array" ref="BF126">IF(SUMPRODUCT(COUNTIF(M126:O126, M126:O126))&gt;COUNTA(M126:O126),"error","")</f>
        <v/>
      </c>
      <c r="BG126" s="644" t="str">
        <f t="shared" si="24"/>
        <v/>
      </c>
      <c r="BH126" s="644" t="str">
        <f t="shared" si="25"/>
        <v/>
      </c>
      <c r="BI126" s="644" t="str">
        <f t="shared" si="22"/>
        <v/>
      </c>
      <c r="BJ126" s="647"/>
      <c r="BK126" s="638"/>
      <c r="BL126" s="644" t="str">
        <f t="shared" si="5"/>
        <v/>
      </c>
      <c r="BM126" s="644" t="str">
        <f t="shared" si="14"/>
        <v/>
      </c>
      <c r="BN126" s="644" t="str">
        <f t="shared" si="6"/>
        <v/>
      </c>
      <c r="BO126" s="644" t="str">
        <f t="shared" si="26"/>
        <v/>
      </c>
      <c r="BP126" s="641"/>
      <c r="BQ126" s="644"/>
      <c r="BR126" s="638"/>
      <c r="BS126" s="638"/>
      <c r="BT126" s="644" t="str">
        <f t="shared" si="7"/>
        <v/>
      </c>
      <c r="BU126" s="644" t="str">
        <f t="shared" si="8"/>
        <v/>
      </c>
      <c r="BV126" s="644" t="str">
        <f>IF(F126="","",IF(OR(分岐管理シート!AE124&lt;27,分岐管理シート!AE124&gt;38),"error",""))</f>
        <v/>
      </c>
      <c r="BW126" s="644" t="str">
        <f>IF(AND(D126="R7_補正", OR(分岐管理シート!AF124&lt;27,分岐管理シート!AF124&gt;38)),"error","")</f>
        <v/>
      </c>
      <c r="BX126" s="644" t="str">
        <f>IF(F126="","",IF(OR(分岐管理シート!AG124&lt;27,分岐管理シート!AG124&gt;39),"error",""))</f>
        <v/>
      </c>
      <c r="BY126" s="644" t="str">
        <f>IF(F126="","",IF(AND(AD126="－",OR(分岐管理シート!AG124&lt;27,分岐管理シート!AG124&gt;38)),"error",IF(AND(AD126="○",分岐管理シート!AG124&lt;27),"error","")))</f>
        <v/>
      </c>
      <c r="BZ126" s="641" t="str">
        <f>IF(OR(D126="", D126="R6_補正", D126="R7_予備"),
   "",IF(F126="","",IF(AND(VLOOKUP(AE126,―!$AH$15:$AI$40,2,FALSE) &lt;= VLOOKUP(AF126,―!$AH$15:$AI$40,2,FALSE),VLOOKUP(AF126,―!$AH$15:$AI$40,2,FALSE) &lt;= VLOOKUP(AG126,―!$AH$15:$AI$40,2,FALSE)),"","error")))</f>
        <v/>
      </c>
      <c r="CA126" s="647"/>
      <c r="CB126" s="638"/>
      <c r="CC126" s="638"/>
      <c r="CD126" s="644" t="str">
        <f>IF(F126="","",IF(OR(分岐管理シート!AJ124&lt;1,分岐管理シート!AJ124&gt;88),"error",""))</f>
        <v/>
      </c>
      <c r="CE126" s="644" t="str">
        <f t="shared" si="12"/>
        <v/>
      </c>
      <c r="CF126" s="644" t="str">
        <f>IF(F126="","",IF(OR(AND(分岐管理シート!D124=4, OR(分岐管理シート!AQ124&lt;4, 分岐管理シート!AQ124&gt;9)),AND(OR(分岐管理シート!D124=8, 分岐管理シート!D124=10), OR(分岐管理シート!AQ124&lt;7, 分岐管理シート!AQ124&gt;9))),"error",""))</f>
        <v/>
      </c>
      <c r="CG126" s="644" t="str">
        <f t="shared" si="27"/>
        <v/>
      </c>
      <c r="CH126" s="644" t="str">
        <f>分岐管理シート!BD124</f>
        <v/>
      </c>
      <c r="CI126" s="666" t="str">
        <f t="shared" si="28"/>
        <v/>
      </c>
    </row>
    <row r="127" spans="1:87" ht="24" x14ac:dyDescent="0.15">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88"/>
      <c r="AN127" s="567"/>
      <c r="AO127" s="691"/>
      <c r="AP127" s="564"/>
      <c r="AQ127" s="568"/>
      <c r="AR127" s="622"/>
      <c r="AS127" s="628"/>
      <c r="AT127" s="633"/>
      <c r="AU127" s="655" t="str">
        <f t="shared" si="17"/>
        <v/>
      </c>
      <c r="AV127" s="655" t="str">
        <f t="shared" si="18"/>
        <v/>
      </c>
      <c r="AW127" s="655" t="str">
        <f t="shared" si="1"/>
        <v/>
      </c>
      <c r="AX127" s="655" t="str">
        <f t="shared" si="2"/>
        <v/>
      </c>
      <c r="AY127" s="655" t="str">
        <f t="shared" si="3"/>
        <v/>
      </c>
      <c r="AZ127" s="655" t="str">
        <f>IF(F127="","",IF(OR(AND(分岐管理シート!D125=4,J127="Ⅱ．物価高の克服"),AND(分岐管理シート!D125=8,J127="米国関税措置"),AND(分岐管理シート!D125=10,J127="Ⅰ．生活の安全保障・物価高への対応")),"","error"))</f>
        <v/>
      </c>
      <c r="BA127" s="644" t="str">
        <f t="shared" si="4"/>
        <v/>
      </c>
      <c r="BB127" s="644" t="str">
        <f t="shared" si="19"/>
        <v/>
      </c>
      <c r="BC127" s="656" t="str">
        <f t="shared" si="23"/>
        <v/>
      </c>
      <c r="BD127" s="657" t="str">
        <f t="shared" si="20"/>
        <v/>
      </c>
      <c r="BE127" s="644" t="str">
        <f t="shared" si="21"/>
        <v/>
      </c>
      <c r="BF127" s="655" t="str" cm="1">
        <f t="array" ref="BF127">IF(SUMPRODUCT(COUNTIF(M127:O127, M127:O127))&gt;COUNTA(M127:O127),"error","")</f>
        <v/>
      </c>
      <c r="BG127" s="644" t="str">
        <f t="shared" si="24"/>
        <v/>
      </c>
      <c r="BH127" s="644" t="str">
        <f t="shared" si="25"/>
        <v/>
      </c>
      <c r="BI127" s="644" t="str">
        <f t="shared" si="22"/>
        <v/>
      </c>
      <c r="BJ127" s="647"/>
      <c r="BK127" s="638"/>
      <c r="BL127" s="644" t="str">
        <f t="shared" si="5"/>
        <v/>
      </c>
      <c r="BM127" s="644" t="str">
        <f t="shared" si="14"/>
        <v/>
      </c>
      <c r="BN127" s="644" t="str">
        <f t="shared" si="6"/>
        <v/>
      </c>
      <c r="BO127" s="644" t="str">
        <f t="shared" si="26"/>
        <v/>
      </c>
      <c r="BP127" s="641"/>
      <c r="BQ127" s="644"/>
      <c r="BR127" s="638"/>
      <c r="BS127" s="638"/>
      <c r="BT127" s="644" t="str">
        <f t="shared" si="7"/>
        <v/>
      </c>
      <c r="BU127" s="644" t="str">
        <f t="shared" si="8"/>
        <v/>
      </c>
      <c r="BV127" s="644" t="str">
        <f>IF(F127="","",IF(OR(分岐管理シート!AE125&lt;27,分岐管理シート!AE125&gt;38),"error",""))</f>
        <v/>
      </c>
      <c r="BW127" s="644" t="str">
        <f>IF(AND(D127="R7_補正", OR(分岐管理シート!AF125&lt;27,分岐管理シート!AF125&gt;38)),"error","")</f>
        <v/>
      </c>
      <c r="BX127" s="644" t="str">
        <f>IF(F127="","",IF(OR(分岐管理シート!AG125&lt;27,分岐管理シート!AG125&gt;39),"error",""))</f>
        <v/>
      </c>
      <c r="BY127" s="644" t="str">
        <f>IF(F127="","",IF(AND(AD127="－",OR(分岐管理シート!AG125&lt;27,分岐管理シート!AG125&gt;38)),"error",IF(AND(AD127="○",分岐管理シート!AG125&lt;27),"error","")))</f>
        <v/>
      </c>
      <c r="BZ127" s="641" t="str">
        <f>IF(OR(D127="", D127="R6_補正", D127="R7_予備"),
   "",IF(F127="","",IF(AND(VLOOKUP(AE127,―!$AH$15:$AI$40,2,FALSE) &lt;= VLOOKUP(AF127,―!$AH$15:$AI$40,2,FALSE),VLOOKUP(AF127,―!$AH$15:$AI$40,2,FALSE) &lt;= VLOOKUP(AG127,―!$AH$15:$AI$40,2,FALSE)),"","error")))</f>
        <v/>
      </c>
      <c r="CA127" s="647"/>
      <c r="CB127" s="638"/>
      <c r="CC127" s="638"/>
      <c r="CD127" s="644" t="str">
        <f>IF(F127="","",IF(OR(分岐管理シート!AJ125&lt;1,分岐管理シート!AJ125&gt;88),"error",""))</f>
        <v/>
      </c>
      <c r="CE127" s="644" t="str">
        <f t="shared" si="12"/>
        <v/>
      </c>
      <c r="CF127" s="644" t="str">
        <f>IF(F127="","",IF(OR(AND(分岐管理シート!D125=4, OR(分岐管理シート!AQ125&lt;4, 分岐管理シート!AQ125&gt;9)),AND(OR(分岐管理シート!D125=8, 分岐管理シート!D125=10), OR(分岐管理シート!AQ125&lt;7, 分岐管理シート!AQ125&gt;9))),"error",""))</f>
        <v/>
      </c>
      <c r="CG127" s="644" t="str">
        <f t="shared" si="27"/>
        <v/>
      </c>
      <c r="CH127" s="644" t="str">
        <f>分岐管理シート!BD125</f>
        <v/>
      </c>
      <c r="CI127" s="666" t="str">
        <f t="shared" si="28"/>
        <v/>
      </c>
    </row>
    <row r="128" spans="1:87" ht="24" x14ac:dyDescent="0.15">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88"/>
      <c r="AN128" s="567"/>
      <c r="AO128" s="691"/>
      <c r="AP128" s="564"/>
      <c r="AQ128" s="568"/>
      <c r="AR128" s="622"/>
      <c r="AS128" s="628"/>
      <c r="AT128" s="633"/>
      <c r="AU128" s="655" t="str">
        <f t="shared" si="17"/>
        <v/>
      </c>
      <c r="AV128" s="655" t="str">
        <f t="shared" si="18"/>
        <v/>
      </c>
      <c r="AW128" s="655" t="str">
        <f t="shared" si="1"/>
        <v/>
      </c>
      <c r="AX128" s="655" t="str">
        <f t="shared" si="2"/>
        <v/>
      </c>
      <c r="AY128" s="655" t="str">
        <f t="shared" si="3"/>
        <v/>
      </c>
      <c r="AZ128" s="655" t="str">
        <f>IF(F128="","",IF(OR(AND(分岐管理シート!D126=4,J128="Ⅱ．物価高の克服"),AND(分岐管理シート!D126=8,J128="米国関税措置"),AND(分岐管理シート!D126=10,J128="Ⅰ．生活の安全保障・物価高への対応")),"","error"))</f>
        <v/>
      </c>
      <c r="BA128" s="644" t="str">
        <f t="shared" si="4"/>
        <v/>
      </c>
      <c r="BB128" s="644" t="str">
        <f t="shared" si="19"/>
        <v/>
      </c>
      <c r="BC128" s="656" t="str">
        <f t="shared" si="23"/>
        <v/>
      </c>
      <c r="BD128" s="657" t="str">
        <f t="shared" si="20"/>
        <v/>
      </c>
      <c r="BE128" s="644" t="str">
        <f t="shared" si="21"/>
        <v/>
      </c>
      <c r="BF128" s="655" t="str" cm="1">
        <f t="array" ref="BF128">IF(SUMPRODUCT(COUNTIF(M128:O128, M128:O128))&gt;COUNTA(M128:O128),"error","")</f>
        <v/>
      </c>
      <c r="BG128" s="644" t="str">
        <f t="shared" si="24"/>
        <v/>
      </c>
      <c r="BH128" s="644" t="str">
        <f t="shared" si="25"/>
        <v/>
      </c>
      <c r="BI128" s="644" t="str">
        <f t="shared" si="22"/>
        <v/>
      </c>
      <c r="BJ128" s="647"/>
      <c r="BK128" s="638"/>
      <c r="BL128" s="644" t="str">
        <f t="shared" si="5"/>
        <v/>
      </c>
      <c r="BM128" s="644" t="str">
        <f t="shared" si="14"/>
        <v/>
      </c>
      <c r="BN128" s="644" t="str">
        <f t="shared" si="6"/>
        <v/>
      </c>
      <c r="BO128" s="644" t="str">
        <f t="shared" si="26"/>
        <v/>
      </c>
      <c r="BP128" s="641"/>
      <c r="BQ128" s="644"/>
      <c r="BR128" s="638"/>
      <c r="BS128" s="638"/>
      <c r="BT128" s="644" t="str">
        <f t="shared" si="7"/>
        <v/>
      </c>
      <c r="BU128" s="644" t="str">
        <f t="shared" si="8"/>
        <v/>
      </c>
      <c r="BV128" s="644" t="str">
        <f>IF(F128="","",IF(OR(分岐管理シート!AE126&lt;27,分岐管理シート!AE126&gt;38),"error",""))</f>
        <v/>
      </c>
      <c r="BW128" s="644" t="str">
        <f>IF(AND(D128="R7_補正", OR(分岐管理シート!AF126&lt;27,分岐管理シート!AF126&gt;38)),"error","")</f>
        <v/>
      </c>
      <c r="BX128" s="644" t="str">
        <f>IF(F128="","",IF(OR(分岐管理シート!AG126&lt;27,分岐管理シート!AG126&gt;39),"error",""))</f>
        <v/>
      </c>
      <c r="BY128" s="644" t="str">
        <f>IF(F128="","",IF(AND(AD128="－",OR(分岐管理シート!AG126&lt;27,分岐管理シート!AG126&gt;38)),"error",IF(AND(AD128="○",分岐管理シート!AG126&lt;27),"error","")))</f>
        <v/>
      </c>
      <c r="BZ128" s="641" t="str">
        <f>IF(OR(D128="", D128="R6_補正", D128="R7_予備"),
   "",IF(F128="","",IF(AND(VLOOKUP(AE128,―!$AH$15:$AI$40,2,FALSE) &lt;= VLOOKUP(AF128,―!$AH$15:$AI$40,2,FALSE),VLOOKUP(AF128,―!$AH$15:$AI$40,2,FALSE) &lt;= VLOOKUP(AG128,―!$AH$15:$AI$40,2,FALSE)),"","error")))</f>
        <v/>
      </c>
      <c r="CA128" s="647"/>
      <c r="CB128" s="638"/>
      <c r="CC128" s="638"/>
      <c r="CD128" s="644" t="str">
        <f>IF(F128="","",IF(OR(分岐管理シート!AJ126&lt;1,分岐管理シート!AJ126&gt;88),"error",""))</f>
        <v/>
      </c>
      <c r="CE128" s="644" t="str">
        <f t="shared" si="12"/>
        <v/>
      </c>
      <c r="CF128" s="644" t="str">
        <f>IF(F128="","",IF(OR(AND(分岐管理シート!D126=4, OR(分岐管理シート!AQ126&lt;4, 分岐管理シート!AQ126&gt;9)),AND(OR(分岐管理シート!D126=8, 分岐管理シート!D126=10), OR(分岐管理シート!AQ126&lt;7, 分岐管理シート!AQ126&gt;9))),"error",""))</f>
        <v/>
      </c>
      <c r="CG128" s="644" t="str">
        <f t="shared" si="27"/>
        <v/>
      </c>
      <c r="CH128" s="644" t="str">
        <f>分岐管理シート!BD126</f>
        <v/>
      </c>
      <c r="CI128" s="666" t="str">
        <f t="shared" si="28"/>
        <v/>
      </c>
    </row>
    <row r="129" spans="1:87" ht="24" x14ac:dyDescent="0.15">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88"/>
      <c r="AN129" s="567"/>
      <c r="AO129" s="691"/>
      <c r="AP129" s="564"/>
      <c r="AQ129" s="568"/>
      <c r="AR129" s="622"/>
      <c r="AS129" s="628"/>
      <c r="AT129" s="633"/>
      <c r="AU129" s="655" t="str">
        <f t="shared" si="17"/>
        <v/>
      </c>
      <c r="AV129" s="655" t="str">
        <f t="shared" si="18"/>
        <v/>
      </c>
      <c r="AW129" s="655" t="str">
        <f t="shared" si="1"/>
        <v/>
      </c>
      <c r="AX129" s="655" t="str">
        <f t="shared" si="2"/>
        <v/>
      </c>
      <c r="AY129" s="655" t="str">
        <f t="shared" si="3"/>
        <v/>
      </c>
      <c r="AZ129" s="655" t="str">
        <f>IF(F129="","",IF(OR(AND(分岐管理シート!D127=4,J129="Ⅱ．物価高の克服"),AND(分岐管理シート!D127=8,J129="米国関税措置"),AND(分岐管理シート!D127=10,J129="Ⅰ．生活の安全保障・物価高への対応")),"","error"))</f>
        <v/>
      </c>
      <c r="BA129" s="644" t="str">
        <f t="shared" si="4"/>
        <v/>
      </c>
      <c r="BB129" s="644" t="str">
        <f t="shared" si="19"/>
        <v/>
      </c>
      <c r="BC129" s="656" t="str">
        <f t="shared" si="23"/>
        <v/>
      </c>
      <c r="BD129" s="657" t="str">
        <f t="shared" si="20"/>
        <v/>
      </c>
      <c r="BE129" s="644" t="str">
        <f t="shared" si="21"/>
        <v/>
      </c>
      <c r="BF129" s="655" t="str" cm="1">
        <f t="array" ref="BF129">IF(SUMPRODUCT(COUNTIF(M129:O129, M129:O129))&gt;COUNTA(M129:O129),"error","")</f>
        <v/>
      </c>
      <c r="BG129" s="644" t="str">
        <f t="shared" si="24"/>
        <v/>
      </c>
      <c r="BH129" s="644" t="str">
        <f t="shared" si="25"/>
        <v/>
      </c>
      <c r="BI129" s="644" t="str">
        <f t="shared" si="22"/>
        <v/>
      </c>
      <c r="BJ129" s="647"/>
      <c r="BK129" s="638"/>
      <c r="BL129" s="644" t="str">
        <f t="shared" si="5"/>
        <v/>
      </c>
      <c r="BM129" s="644" t="str">
        <f t="shared" si="14"/>
        <v/>
      </c>
      <c r="BN129" s="644" t="str">
        <f t="shared" si="6"/>
        <v/>
      </c>
      <c r="BO129" s="644" t="str">
        <f t="shared" si="26"/>
        <v/>
      </c>
      <c r="BP129" s="641"/>
      <c r="BQ129" s="644"/>
      <c r="BR129" s="638"/>
      <c r="BS129" s="638"/>
      <c r="BT129" s="644" t="str">
        <f t="shared" si="7"/>
        <v/>
      </c>
      <c r="BU129" s="644" t="str">
        <f t="shared" si="8"/>
        <v/>
      </c>
      <c r="BV129" s="644" t="str">
        <f>IF(F129="","",IF(OR(分岐管理シート!AE127&lt;27,分岐管理シート!AE127&gt;38),"error",""))</f>
        <v/>
      </c>
      <c r="BW129" s="644" t="str">
        <f>IF(AND(D129="R7_補正", OR(分岐管理シート!AF127&lt;27,分岐管理シート!AF127&gt;38)),"error","")</f>
        <v/>
      </c>
      <c r="BX129" s="644" t="str">
        <f>IF(F129="","",IF(OR(分岐管理シート!AG127&lt;27,分岐管理シート!AG127&gt;39),"error",""))</f>
        <v/>
      </c>
      <c r="BY129" s="644" t="str">
        <f>IF(F129="","",IF(AND(AD129="－",OR(分岐管理シート!AG127&lt;27,分岐管理シート!AG127&gt;38)),"error",IF(AND(AD129="○",分岐管理シート!AG127&lt;27),"error","")))</f>
        <v/>
      </c>
      <c r="BZ129" s="641" t="str">
        <f>IF(OR(D129="", D129="R6_補正", D129="R7_予備"),
   "",IF(F129="","",IF(AND(VLOOKUP(AE129,―!$AH$15:$AI$40,2,FALSE) &lt;= VLOOKUP(AF129,―!$AH$15:$AI$40,2,FALSE),VLOOKUP(AF129,―!$AH$15:$AI$40,2,FALSE) &lt;= VLOOKUP(AG129,―!$AH$15:$AI$40,2,FALSE)),"","error")))</f>
        <v/>
      </c>
      <c r="CA129" s="647"/>
      <c r="CB129" s="638"/>
      <c r="CC129" s="638"/>
      <c r="CD129" s="644" t="str">
        <f>IF(F129="","",IF(OR(分岐管理シート!AJ127&lt;1,分岐管理シート!AJ127&gt;88),"error",""))</f>
        <v/>
      </c>
      <c r="CE129" s="644" t="str">
        <f t="shared" si="12"/>
        <v/>
      </c>
      <c r="CF129" s="644" t="str">
        <f>IF(F129="","",IF(OR(AND(分岐管理シート!D127=4, OR(分岐管理シート!AQ127&lt;4, 分岐管理シート!AQ127&gt;9)),AND(OR(分岐管理シート!D127=8, 分岐管理シート!D127=10), OR(分岐管理シート!AQ127&lt;7, 分岐管理シート!AQ127&gt;9))),"error",""))</f>
        <v/>
      </c>
      <c r="CG129" s="644" t="str">
        <f t="shared" si="27"/>
        <v/>
      </c>
      <c r="CH129" s="644" t="str">
        <f>分岐管理シート!BD127</f>
        <v/>
      </c>
      <c r="CI129" s="666" t="str">
        <f t="shared" si="28"/>
        <v/>
      </c>
    </row>
    <row r="130" spans="1:87" ht="24" x14ac:dyDescent="0.15">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88"/>
      <c r="AN130" s="567"/>
      <c r="AO130" s="691"/>
      <c r="AP130" s="564"/>
      <c r="AQ130" s="568"/>
      <c r="AR130" s="622"/>
      <c r="AS130" s="628"/>
      <c r="AT130" s="633"/>
      <c r="AU130" s="655" t="str">
        <f t="shared" si="17"/>
        <v/>
      </c>
      <c r="AV130" s="655" t="str">
        <f t="shared" si="18"/>
        <v/>
      </c>
      <c r="AW130" s="655" t="str">
        <f t="shared" si="1"/>
        <v/>
      </c>
      <c r="AX130" s="655" t="str">
        <f t="shared" si="2"/>
        <v/>
      </c>
      <c r="AY130" s="655" t="str">
        <f t="shared" si="3"/>
        <v/>
      </c>
      <c r="AZ130" s="655" t="str">
        <f>IF(F130="","",IF(OR(AND(分岐管理シート!D128=4,J130="Ⅱ．物価高の克服"),AND(分岐管理シート!D128=8,J130="米国関税措置"),AND(分岐管理シート!D128=10,J130="Ⅰ．生活の安全保障・物価高への対応")),"","error"))</f>
        <v/>
      </c>
      <c r="BA130" s="644" t="str">
        <f t="shared" si="4"/>
        <v/>
      </c>
      <c r="BB130" s="644" t="str">
        <f t="shared" si="19"/>
        <v/>
      </c>
      <c r="BC130" s="656" t="str">
        <f t="shared" si="23"/>
        <v/>
      </c>
      <c r="BD130" s="657" t="str">
        <f t="shared" si="20"/>
        <v/>
      </c>
      <c r="BE130" s="644" t="str">
        <f t="shared" si="21"/>
        <v/>
      </c>
      <c r="BF130" s="655" t="str" cm="1">
        <f t="array" ref="BF130">IF(SUMPRODUCT(COUNTIF(M130:O130, M130:O130))&gt;COUNTA(M130:O130),"error","")</f>
        <v/>
      </c>
      <c r="BG130" s="644" t="str">
        <f t="shared" si="24"/>
        <v/>
      </c>
      <c r="BH130" s="644" t="str">
        <f t="shared" si="25"/>
        <v/>
      </c>
      <c r="BI130" s="644" t="str">
        <f t="shared" si="22"/>
        <v/>
      </c>
      <c r="BJ130" s="647"/>
      <c r="BK130" s="638"/>
      <c r="BL130" s="644" t="str">
        <f t="shared" si="5"/>
        <v/>
      </c>
      <c r="BM130" s="644" t="str">
        <f t="shared" si="14"/>
        <v/>
      </c>
      <c r="BN130" s="644" t="str">
        <f t="shared" si="6"/>
        <v/>
      </c>
      <c r="BO130" s="644" t="str">
        <f t="shared" si="26"/>
        <v/>
      </c>
      <c r="BP130" s="641"/>
      <c r="BQ130" s="644"/>
      <c r="BR130" s="638"/>
      <c r="BS130" s="638"/>
      <c r="BT130" s="644" t="str">
        <f t="shared" si="7"/>
        <v/>
      </c>
      <c r="BU130" s="644" t="str">
        <f t="shared" si="8"/>
        <v/>
      </c>
      <c r="BV130" s="644" t="str">
        <f>IF(F130="","",IF(OR(分岐管理シート!AE128&lt;27,分岐管理シート!AE128&gt;38),"error",""))</f>
        <v/>
      </c>
      <c r="BW130" s="644" t="str">
        <f>IF(AND(D130="R7_補正", OR(分岐管理シート!AF128&lt;27,分岐管理シート!AF128&gt;38)),"error","")</f>
        <v/>
      </c>
      <c r="BX130" s="644" t="str">
        <f>IF(F130="","",IF(OR(分岐管理シート!AG128&lt;27,分岐管理シート!AG128&gt;39),"error",""))</f>
        <v/>
      </c>
      <c r="BY130" s="644" t="str">
        <f>IF(F130="","",IF(AND(AD130="－",OR(分岐管理シート!AG128&lt;27,分岐管理シート!AG128&gt;38)),"error",IF(AND(AD130="○",分岐管理シート!AG128&lt;27),"error","")))</f>
        <v/>
      </c>
      <c r="BZ130" s="641" t="str">
        <f>IF(OR(D130="", D130="R6_補正", D130="R7_予備"),
   "",IF(F130="","",IF(AND(VLOOKUP(AE130,―!$AH$15:$AI$40,2,FALSE) &lt;= VLOOKUP(AF130,―!$AH$15:$AI$40,2,FALSE),VLOOKUP(AF130,―!$AH$15:$AI$40,2,FALSE) &lt;= VLOOKUP(AG130,―!$AH$15:$AI$40,2,FALSE)),"","error")))</f>
        <v/>
      </c>
      <c r="CA130" s="647"/>
      <c r="CB130" s="638"/>
      <c r="CC130" s="638"/>
      <c r="CD130" s="644" t="str">
        <f>IF(F130="","",IF(OR(分岐管理シート!AJ128&lt;1,分岐管理シート!AJ128&gt;88),"error",""))</f>
        <v/>
      </c>
      <c r="CE130" s="644" t="str">
        <f t="shared" si="12"/>
        <v/>
      </c>
      <c r="CF130" s="644" t="str">
        <f>IF(F130="","",IF(OR(AND(分岐管理シート!D128=4, OR(分岐管理シート!AQ128&lt;4, 分岐管理シート!AQ128&gt;9)),AND(OR(分岐管理シート!D128=8, 分岐管理シート!D128=10), OR(分岐管理シート!AQ128&lt;7, 分岐管理シート!AQ128&gt;9))),"error",""))</f>
        <v/>
      </c>
      <c r="CG130" s="644" t="str">
        <f t="shared" si="27"/>
        <v/>
      </c>
      <c r="CH130" s="644" t="str">
        <f>分岐管理シート!BD128</f>
        <v/>
      </c>
      <c r="CI130" s="666" t="str">
        <f t="shared" si="28"/>
        <v/>
      </c>
    </row>
    <row r="131" spans="1:87" ht="24" x14ac:dyDescent="0.15">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88"/>
      <c r="AN131" s="567"/>
      <c r="AO131" s="691"/>
      <c r="AP131" s="564"/>
      <c r="AQ131" s="568"/>
      <c r="AR131" s="622"/>
      <c r="AS131" s="628"/>
      <c r="AT131" s="633"/>
      <c r="AU131" s="655" t="str">
        <f t="shared" si="17"/>
        <v/>
      </c>
      <c r="AV131" s="655" t="str">
        <f t="shared" si="18"/>
        <v/>
      </c>
      <c r="AW131" s="655" t="str">
        <f t="shared" si="1"/>
        <v/>
      </c>
      <c r="AX131" s="655" t="str">
        <f t="shared" si="2"/>
        <v/>
      </c>
      <c r="AY131" s="655" t="str">
        <f t="shared" si="3"/>
        <v/>
      </c>
      <c r="AZ131" s="655" t="str">
        <f>IF(F131="","",IF(OR(AND(分岐管理シート!D129=4,J131="Ⅱ．物価高の克服"),AND(分岐管理シート!D129=8,J131="米国関税措置"),AND(分岐管理シート!D129=10,J131="Ⅰ．生活の安全保障・物価高への対応")),"","error"))</f>
        <v/>
      </c>
      <c r="BA131" s="644" t="str">
        <f t="shared" si="4"/>
        <v/>
      </c>
      <c r="BB131" s="644" t="str">
        <f t="shared" si="19"/>
        <v/>
      </c>
      <c r="BC131" s="656" t="str">
        <f t="shared" si="23"/>
        <v/>
      </c>
      <c r="BD131" s="657" t="str">
        <f t="shared" si="20"/>
        <v/>
      </c>
      <c r="BE131" s="644" t="str">
        <f t="shared" si="21"/>
        <v/>
      </c>
      <c r="BF131" s="655" t="str" cm="1">
        <f t="array" ref="BF131">IF(SUMPRODUCT(COUNTIF(M131:O131, M131:O131))&gt;COUNTA(M131:O131),"error","")</f>
        <v/>
      </c>
      <c r="BG131" s="644" t="str">
        <f t="shared" si="24"/>
        <v/>
      </c>
      <c r="BH131" s="644" t="str">
        <f t="shared" si="25"/>
        <v/>
      </c>
      <c r="BI131" s="644" t="str">
        <f t="shared" si="22"/>
        <v/>
      </c>
      <c r="BJ131" s="647"/>
      <c r="BK131" s="638"/>
      <c r="BL131" s="644" t="str">
        <f t="shared" si="5"/>
        <v/>
      </c>
      <c r="BM131" s="644" t="str">
        <f t="shared" si="14"/>
        <v/>
      </c>
      <c r="BN131" s="644" t="str">
        <f t="shared" si="6"/>
        <v/>
      </c>
      <c r="BO131" s="644" t="str">
        <f t="shared" si="26"/>
        <v/>
      </c>
      <c r="BP131" s="641"/>
      <c r="BQ131" s="644"/>
      <c r="BR131" s="638"/>
      <c r="BS131" s="638"/>
      <c r="BT131" s="644" t="str">
        <f t="shared" si="7"/>
        <v/>
      </c>
      <c r="BU131" s="644" t="str">
        <f t="shared" si="8"/>
        <v/>
      </c>
      <c r="BV131" s="644" t="str">
        <f>IF(F131="","",IF(OR(分岐管理シート!AE129&lt;27,分岐管理シート!AE129&gt;38),"error",""))</f>
        <v/>
      </c>
      <c r="BW131" s="644" t="str">
        <f>IF(AND(D131="R7_補正", OR(分岐管理シート!AF129&lt;27,分岐管理シート!AF129&gt;38)),"error","")</f>
        <v/>
      </c>
      <c r="BX131" s="644" t="str">
        <f>IF(F131="","",IF(OR(分岐管理シート!AG129&lt;27,分岐管理シート!AG129&gt;39),"error",""))</f>
        <v/>
      </c>
      <c r="BY131" s="644" t="str">
        <f>IF(F131="","",IF(AND(AD131="－",OR(分岐管理シート!AG129&lt;27,分岐管理シート!AG129&gt;38)),"error",IF(AND(AD131="○",分岐管理シート!AG129&lt;27),"error","")))</f>
        <v/>
      </c>
      <c r="BZ131" s="641" t="str">
        <f>IF(OR(D131="", D131="R6_補正", D131="R7_予備"),
   "",IF(F131="","",IF(AND(VLOOKUP(AE131,―!$AH$15:$AI$40,2,FALSE) &lt;= VLOOKUP(AF131,―!$AH$15:$AI$40,2,FALSE),VLOOKUP(AF131,―!$AH$15:$AI$40,2,FALSE) &lt;= VLOOKUP(AG131,―!$AH$15:$AI$40,2,FALSE)),"","error")))</f>
        <v/>
      </c>
      <c r="CA131" s="647"/>
      <c r="CB131" s="638"/>
      <c r="CC131" s="638"/>
      <c r="CD131" s="644" t="str">
        <f>IF(F131="","",IF(OR(分岐管理シート!AJ129&lt;1,分岐管理シート!AJ129&gt;88),"error",""))</f>
        <v/>
      </c>
      <c r="CE131" s="644" t="str">
        <f t="shared" si="12"/>
        <v/>
      </c>
      <c r="CF131" s="644" t="str">
        <f>IF(F131="","",IF(OR(AND(分岐管理シート!D129=4, OR(分岐管理シート!AQ129&lt;4, 分岐管理シート!AQ129&gt;9)),AND(OR(分岐管理シート!D129=8, 分岐管理シート!D129=10), OR(分岐管理シート!AQ129&lt;7, 分岐管理シート!AQ129&gt;9))),"error",""))</f>
        <v/>
      </c>
      <c r="CG131" s="644" t="str">
        <f t="shared" si="27"/>
        <v/>
      </c>
      <c r="CH131" s="644" t="str">
        <f>分岐管理シート!BD129</f>
        <v/>
      </c>
      <c r="CI131" s="666" t="str">
        <f t="shared" si="28"/>
        <v/>
      </c>
    </row>
    <row r="132" spans="1:87" ht="24" x14ac:dyDescent="0.15">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88"/>
      <c r="AN132" s="567"/>
      <c r="AO132" s="691"/>
      <c r="AP132" s="564"/>
      <c r="AQ132" s="568"/>
      <c r="AR132" s="622"/>
      <c r="AS132" s="628"/>
      <c r="AT132" s="633"/>
      <c r="AU132" s="655" t="str">
        <f t="shared" si="17"/>
        <v/>
      </c>
      <c r="AV132" s="655" t="str">
        <f t="shared" si="18"/>
        <v/>
      </c>
      <c r="AW132" s="655" t="str">
        <f t="shared" si="1"/>
        <v/>
      </c>
      <c r="AX132" s="655" t="str">
        <f t="shared" si="2"/>
        <v/>
      </c>
      <c r="AY132" s="655" t="str">
        <f t="shared" si="3"/>
        <v/>
      </c>
      <c r="AZ132" s="655" t="str">
        <f>IF(F132="","",IF(OR(AND(分岐管理シート!D130=4,J132="Ⅱ．物価高の克服"),AND(分岐管理シート!D130=8,J132="米国関税措置"),AND(分岐管理シート!D130=10,J132="Ⅰ．生活の安全保障・物価高への対応")),"","error"))</f>
        <v/>
      </c>
      <c r="BA132" s="644" t="str">
        <f t="shared" si="4"/>
        <v/>
      </c>
      <c r="BB132" s="644" t="str">
        <f t="shared" si="19"/>
        <v/>
      </c>
      <c r="BC132" s="656" t="str">
        <f t="shared" si="23"/>
        <v/>
      </c>
      <c r="BD132" s="657" t="str">
        <f t="shared" si="20"/>
        <v/>
      </c>
      <c r="BE132" s="644" t="str">
        <f t="shared" si="21"/>
        <v/>
      </c>
      <c r="BF132" s="655" t="str" cm="1">
        <f t="array" ref="BF132">IF(SUMPRODUCT(COUNTIF(M132:O132, M132:O132))&gt;COUNTA(M132:O132),"error","")</f>
        <v/>
      </c>
      <c r="BG132" s="644" t="str">
        <f t="shared" si="24"/>
        <v/>
      </c>
      <c r="BH132" s="644" t="str">
        <f t="shared" si="25"/>
        <v/>
      </c>
      <c r="BI132" s="644" t="str">
        <f t="shared" si="22"/>
        <v/>
      </c>
      <c r="BJ132" s="647"/>
      <c r="BK132" s="638"/>
      <c r="BL132" s="644" t="str">
        <f t="shared" si="5"/>
        <v/>
      </c>
      <c r="BM132" s="644" t="str">
        <f t="shared" si="14"/>
        <v/>
      </c>
      <c r="BN132" s="644" t="str">
        <f t="shared" si="6"/>
        <v/>
      </c>
      <c r="BO132" s="644" t="str">
        <f t="shared" si="26"/>
        <v/>
      </c>
      <c r="BP132" s="641"/>
      <c r="BQ132" s="644"/>
      <c r="BR132" s="638"/>
      <c r="BS132" s="638"/>
      <c r="BT132" s="644" t="str">
        <f t="shared" si="7"/>
        <v/>
      </c>
      <c r="BU132" s="644" t="str">
        <f t="shared" si="8"/>
        <v/>
      </c>
      <c r="BV132" s="644" t="str">
        <f>IF(F132="","",IF(OR(分岐管理シート!AE130&lt;27,分岐管理シート!AE130&gt;38),"error",""))</f>
        <v/>
      </c>
      <c r="BW132" s="644" t="str">
        <f>IF(AND(D132="R7_補正", OR(分岐管理シート!AF130&lt;27,分岐管理シート!AF130&gt;38)),"error","")</f>
        <v/>
      </c>
      <c r="BX132" s="644" t="str">
        <f>IF(F132="","",IF(OR(分岐管理シート!AG130&lt;27,分岐管理シート!AG130&gt;39),"error",""))</f>
        <v/>
      </c>
      <c r="BY132" s="644" t="str">
        <f>IF(F132="","",IF(AND(AD132="－",OR(分岐管理シート!AG130&lt;27,分岐管理シート!AG130&gt;38)),"error",IF(AND(AD132="○",分岐管理シート!AG130&lt;27),"error","")))</f>
        <v/>
      </c>
      <c r="BZ132" s="641" t="str">
        <f>IF(OR(D132="", D132="R6_補正", D132="R7_予備"),
   "",IF(F132="","",IF(AND(VLOOKUP(AE132,―!$AH$15:$AI$40,2,FALSE) &lt;= VLOOKUP(AF132,―!$AH$15:$AI$40,2,FALSE),VLOOKUP(AF132,―!$AH$15:$AI$40,2,FALSE) &lt;= VLOOKUP(AG132,―!$AH$15:$AI$40,2,FALSE)),"","error")))</f>
        <v/>
      </c>
      <c r="CA132" s="647"/>
      <c r="CB132" s="638"/>
      <c r="CC132" s="638"/>
      <c r="CD132" s="644" t="str">
        <f>IF(F132="","",IF(OR(分岐管理シート!AJ130&lt;1,分岐管理シート!AJ130&gt;88),"error",""))</f>
        <v/>
      </c>
      <c r="CE132" s="644" t="str">
        <f t="shared" si="12"/>
        <v/>
      </c>
      <c r="CF132" s="644" t="str">
        <f>IF(F132="","",IF(OR(AND(分岐管理シート!D130=4, OR(分岐管理シート!AQ130&lt;4, 分岐管理シート!AQ130&gt;9)),AND(OR(分岐管理シート!D130=8, 分岐管理シート!D130=10), OR(分岐管理シート!AQ130&lt;7, 分岐管理シート!AQ130&gt;9))),"error",""))</f>
        <v/>
      </c>
      <c r="CG132" s="644" t="str">
        <f t="shared" si="27"/>
        <v/>
      </c>
      <c r="CH132" s="644" t="str">
        <f>分岐管理シート!BD130</f>
        <v/>
      </c>
      <c r="CI132" s="666" t="str">
        <f t="shared" si="28"/>
        <v/>
      </c>
    </row>
    <row r="133" spans="1:87" ht="24" x14ac:dyDescent="0.15">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88"/>
      <c r="AN133" s="567"/>
      <c r="AO133" s="691"/>
      <c r="AP133" s="564"/>
      <c r="AQ133" s="568"/>
      <c r="AR133" s="622"/>
      <c r="AS133" s="628"/>
      <c r="AT133" s="633"/>
      <c r="AU133" s="655" t="str">
        <f t="shared" si="17"/>
        <v/>
      </c>
      <c r="AV133" s="655" t="str">
        <f t="shared" si="18"/>
        <v/>
      </c>
      <c r="AW133" s="655" t="str">
        <f t="shared" si="1"/>
        <v/>
      </c>
      <c r="AX133" s="655" t="str">
        <f t="shared" si="2"/>
        <v/>
      </c>
      <c r="AY133" s="655" t="str">
        <f t="shared" si="3"/>
        <v/>
      </c>
      <c r="AZ133" s="655" t="str">
        <f>IF(F133="","",IF(OR(AND(分岐管理シート!D131=4,J133="Ⅱ．物価高の克服"),AND(分岐管理シート!D131=8,J133="米国関税措置"),AND(分岐管理シート!D131=10,J133="Ⅰ．生活の安全保障・物価高への対応")),"","error"))</f>
        <v/>
      </c>
      <c r="BA133" s="644" t="str">
        <f t="shared" si="4"/>
        <v/>
      </c>
      <c r="BB133" s="644" t="str">
        <f t="shared" si="19"/>
        <v/>
      </c>
      <c r="BC133" s="656" t="str">
        <f t="shared" si="23"/>
        <v/>
      </c>
      <c r="BD133" s="657" t="str">
        <f t="shared" si="20"/>
        <v/>
      </c>
      <c r="BE133" s="644" t="str">
        <f t="shared" si="21"/>
        <v/>
      </c>
      <c r="BF133" s="655" t="str" cm="1">
        <f t="array" ref="BF133">IF(SUMPRODUCT(COUNTIF(M133:O133, M133:O133))&gt;COUNTA(M133:O133),"error","")</f>
        <v/>
      </c>
      <c r="BG133" s="644" t="str">
        <f t="shared" si="24"/>
        <v/>
      </c>
      <c r="BH133" s="644" t="str">
        <f t="shared" si="25"/>
        <v/>
      </c>
      <c r="BI133" s="644" t="str">
        <f t="shared" si="22"/>
        <v/>
      </c>
      <c r="BJ133" s="647"/>
      <c r="BK133" s="638"/>
      <c r="BL133" s="644" t="str">
        <f t="shared" si="5"/>
        <v/>
      </c>
      <c r="BM133" s="644" t="str">
        <f t="shared" si="14"/>
        <v/>
      </c>
      <c r="BN133" s="644" t="str">
        <f t="shared" si="6"/>
        <v/>
      </c>
      <c r="BO133" s="644" t="str">
        <f t="shared" si="26"/>
        <v/>
      </c>
      <c r="BP133" s="641"/>
      <c r="BQ133" s="644"/>
      <c r="BR133" s="638"/>
      <c r="BS133" s="638"/>
      <c r="BT133" s="644" t="str">
        <f t="shared" si="7"/>
        <v/>
      </c>
      <c r="BU133" s="644" t="str">
        <f t="shared" si="8"/>
        <v/>
      </c>
      <c r="BV133" s="644" t="str">
        <f>IF(F133="","",IF(OR(分岐管理シート!AE131&lt;27,分岐管理シート!AE131&gt;38),"error",""))</f>
        <v/>
      </c>
      <c r="BW133" s="644" t="str">
        <f>IF(AND(D133="R7_補正", OR(分岐管理シート!AF131&lt;27,分岐管理シート!AF131&gt;38)),"error","")</f>
        <v/>
      </c>
      <c r="BX133" s="644" t="str">
        <f>IF(F133="","",IF(OR(分岐管理シート!AG131&lt;27,分岐管理シート!AG131&gt;39),"error",""))</f>
        <v/>
      </c>
      <c r="BY133" s="644" t="str">
        <f>IF(F133="","",IF(AND(AD133="－",OR(分岐管理シート!AG131&lt;27,分岐管理シート!AG131&gt;38)),"error",IF(AND(AD133="○",分岐管理シート!AG131&lt;27),"error","")))</f>
        <v/>
      </c>
      <c r="BZ133" s="641" t="str">
        <f>IF(OR(D133="", D133="R6_補正", D133="R7_予備"),
   "",IF(F133="","",IF(AND(VLOOKUP(AE133,―!$AH$15:$AI$40,2,FALSE) &lt;= VLOOKUP(AF133,―!$AH$15:$AI$40,2,FALSE),VLOOKUP(AF133,―!$AH$15:$AI$40,2,FALSE) &lt;= VLOOKUP(AG133,―!$AH$15:$AI$40,2,FALSE)),"","error")))</f>
        <v/>
      </c>
      <c r="CA133" s="647"/>
      <c r="CB133" s="638"/>
      <c r="CC133" s="638"/>
      <c r="CD133" s="644" t="str">
        <f>IF(F133="","",IF(OR(分岐管理シート!AJ131&lt;1,分岐管理シート!AJ131&gt;88),"error",""))</f>
        <v/>
      </c>
      <c r="CE133" s="644" t="str">
        <f t="shared" si="12"/>
        <v/>
      </c>
      <c r="CF133" s="644" t="str">
        <f>IF(F133="","",IF(OR(AND(分岐管理シート!D131=4, OR(分岐管理シート!AQ131&lt;4, 分岐管理シート!AQ131&gt;9)),AND(OR(分岐管理シート!D131=8, 分岐管理シート!D131=10), OR(分岐管理シート!AQ131&lt;7, 分岐管理シート!AQ131&gt;9))),"error",""))</f>
        <v/>
      </c>
      <c r="CG133" s="644" t="str">
        <f t="shared" si="27"/>
        <v/>
      </c>
      <c r="CH133" s="644" t="str">
        <f>分岐管理シート!BD131</f>
        <v/>
      </c>
      <c r="CI133" s="666" t="str">
        <f t="shared" si="28"/>
        <v/>
      </c>
    </row>
    <row r="134" spans="1:87" ht="24" x14ac:dyDescent="0.15">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88"/>
      <c r="AN134" s="567"/>
      <c r="AO134" s="691"/>
      <c r="AP134" s="564"/>
      <c r="AQ134" s="568"/>
      <c r="AR134" s="622"/>
      <c r="AS134" s="628"/>
      <c r="AT134" s="633"/>
      <c r="AU134" s="655" t="str">
        <f t="shared" si="17"/>
        <v/>
      </c>
      <c r="AV134" s="655" t="str">
        <f t="shared" si="18"/>
        <v/>
      </c>
      <c r="AW134" s="655" t="str">
        <f t="shared" si="1"/>
        <v/>
      </c>
      <c r="AX134" s="655" t="str">
        <f t="shared" si="2"/>
        <v/>
      </c>
      <c r="AY134" s="655" t="str">
        <f t="shared" si="3"/>
        <v/>
      </c>
      <c r="AZ134" s="655" t="str">
        <f>IF(F134="","",IF(OR(AND(分岐管理シート!D132=4,J134="Ⅱ．物価高の克服"),AND(分岐管理シート!D132=8,J134="米国関税措置"),AND(分岐管理シート!D132=10,J134="Ⅰ．生活の安全保障・物価高への対応")),"","error"))</f>
        <v/>
      </c>
      <c r="BA134" s="644" t="str">
        <f t="shared" si="4"/>
        <v/>
      </c>
      <c r="BB134" s="644" t="str">
        <f t="shared" si="19"/>
        <v/>
      </c>
      <c r="BC134" s="656" t="str">
        <f t="shared" si="23"/>
        <v/>
      </c>
      <c r="BD134" s="657" t="str">
        <f t="shared" si="20"/>
        <v/>
      </c>
      <c r="BE134" s="644" t="str">
        <f t="shared" si="21"/>
        <v/>
      </c>
      <c r="BF134" s="655" t="str" cm="1">
        <f t="array" ref="BF134">IF(SUMPRODUCT(COUNTIF(M134:O134, M134:O134))&gt;COUNTA(M134:O134),"error","")</f>
        <v/>
      </c>
      <c r="BG134" s="644" t="str">
        <f t="shared" si="24"/>
        <v/>
      </c>
      <c r="BH134" s="644" t="str">
        <f t="shared" si="25"/>
        <v/>
      </c>
      <c r="BI134" s="644" t="str">
        <f t="shared" si="22"/>
        <v/>
      </c>
      <c r="BJ134" s="647"/>
      <c r="BK134" s="638"/>
      <c r="BL134" s="644" t="str">
        <f t="shared" si="5"/>
        <v/>
      </c>
      <c r="BM134" s="644" t="str">
        <f t="shared" si="14"/>
        <v/>
      </c>
      <c r="BN134" s="644" t="str">
        <f t="shared" si="6"/>
        <v/>
      </c>
      <c r="BO134" s="644" t="str">
        <f t="shared" si="26"/>
        <v/>
      </c>
      <c r="BP134" s="641"/>
      <c r="BQ134" s="644"/>
      <c r="BR134" s="638"/>
      <c r="BS134" s="638"/>
      <c r="BT134" s="644" t="str">
        <f t="shared" si="7"/>
        <v/>
      </c>
      <c r="BU134" s="644" t="str">
        <f t="shared" si="8"/>
        <v/>
      </c>
      <c r="BV134" s="644" t="str">
        <f>IF(F134="","",IF(OR(分岐管理シート!AE132&lt;27,分岐管理シート!AE132&gt;38),"error",""))</f>
        <v/>
      </c>
      <c r="BW134" s="644" t="str">
        <f>IF(AND(D134="R7_補正", OR(分岐管理シート!AF132&lt;27,分岐管理シート!AF132&gt;38)),"error","")</f>
        <v/>
      </c>
      <c r="BX134" s="644" t="str">
        <f>IF(F134="","",IF(OR(分岐管理シート!AG132&lt;27,分岐管理シート!AG132&gt;39),"error",""))</f>
        <v/>
      </c>
      <c r="BY134" s="644" t="str">
        <f>IF(F134="","",IF(AND(AD134="－",OR(分岐管理シート!AG132&lt;27,分岐管理シート!AG132&gt;38)),"error",IF(AND(AD134="○",分岐管理シート!AG132&lt;27),"error","")))</f>
        <v/>
      </c>
      <c r="BZ134" s="641" t="str">
        <f>IF(OR(D134="", D134="R6_補正", D134="R7_予備"),
   "",IF(F134="","",IF(AND(VLOOKUP(AE134,―!$AH$15:$AI$40,2,FALSE) &lt;= VLOOKUP(AF134,―!$AH$15:$AI$40,2,FALSE),VLOOKUP(AF134,―!$AH$15:$AI$40,2,FALSE) &lt;= VLOOKUP(AG134,―!$AH$15:$AI$40,2,FALSE)),"","error")))</f>
        <v/>
      </c>
      <c r="CA134" s="647"/>
      <c r="CB134" s="638"/>
      <c r="CC134" s="638"/>
      <c r="CD134" s="644" t="str">
        <f>IF(F134="","",IF(OR(分岐管理シート!AJ132&lt;1,分岐管理シート!AJ132&gt;88),"error",""))</f>
        <v/>
      </c>
      <c r="CE134" s="644" t="str">
        <f t="shared" si="12"/>
        <v/>
      </c>
      <c r="CF134" s="644" t="str">
        <f>IF(F134="","",IF(OR(AND(分岐管理シート!D132=4, OR(分岐管理シート!AQ132&lt;4, 分岐管理シート!AQ132&gt;9)),AND(OR(分岐管理シート!D132=8, 分岐管理シート!D132=10), OR(分岐管理シート!AQ132&lt;7, 分岐管理シート!AQ132&gt;9))),"error",""))</f>
        <v/>
      </c>
      <c r="CG134" s="644" t="str">
        <f t="shared" si="27"/>
        <v/>
      </c>
      <c r="CH134" s="644" t="str">
        <f>分岐管理シート!BD132</f>
        <v/>
      </c>
      <c r="CI134" s="666" t="str">
        <f t="shared" si="28"/>
        <v/>
      </c>
    </row>
    <row r="135" spans="1:87" ht="24" x14ac:dyDescent="0.15">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88"/>
      <c r="AN135" s="567"/>
      <c r="AO135" s="691"/>
      <c r="AP135" s="564"/>
      <c r="AQ135" s="568"/>
      <c r="AR135" s="622"/>
      <c r="AS135" s="628"/>
      <c r="AT135" s="633"/>
      <c r="AU135" s="655" t="str">
        <f t="shared" si="17"/>
        <v/>
      </c>
      <c r="AV135" s="655" t="str">
        <f t="shared" si="18"/>
        <v/>
      </c>
      <c r="AW135" s="655" t="str">
        <f t="shared" si="1"/>
        <v/>
      </c>
      <c r="AX135" s="655" t="str">
        <f t="shared" si="2"/>
        <v/>
      </c>
      <c r="AY135" s="655" t="str">
        <f t="shared" si="3"/>
        <v/>
      </c>
      <c r="AZ135" s="655" t="str">
        <f>IF(F135="","",IF(OR(AND(分岐管理シート!D133=4,J135="Ⅱ．物価高の克服"),AND(分岐管理シート!D133=8,J135="米国関税措置"),AND(分岐管理シート!D133=10,J135="Ⅰ．生活の安全保障・物価高への対応")),"","error"))</f>
        <v/>
      </c>
      <c r="BA135" s="644" t="str">
        <f t="shared" si="4"/>
        <v/>
      </c>
      <c r="BB135" s="644" t="str">
        <f t="shared" si="19"/>
        <v/>
      </c>
      <c r="BC135" s="656" t="str">
        <f t="shared" si="23"/>
        <v/>
      </c>
      <c r="BD135" s="657" t="str">
        <f t="shared" si="20"/>
        <v/>
      </c>
      <c r="BE135" s="644" t="str">
        <f t="shared" si="21"/>
        <v/>
      </c>
      <c r="BF135" s="655" t="str" cm="1">
        <f t="array" ref="BF135">IF(SUMPRODUCT(COUNTIF(M135:O135, M135:O135))&gt;COUNTA(M135:O135),"error","")</f>
        <v/>
      </c>
      <c r="BG135" s="644" t="str">
        <f t="shared" si="24"/>
        <v/>
      </c>
      <c r="BH135" s="644" t="str">
        <f t="shared" si="25"/>
        <v/>
      </c>
      <c r="BI135" s="644" t="str">
        <f t="shared" si="22"/>
        <v/>
      </c>
      <c r="BJ135" s="647"/>
      <c r="BK135" s="638"/>
      <c r="BL135" s="644" t="str">
        <f t="shared" si="5"/>
        <v/>
      </c>
      <c r="BM135" s="644" t="str">
        <f t="shared" si="14"/>
        <v/>
      </c>
      <c r="BN135" s="644" t="str">
        <f t="shared" si="6"/>
        <v/>
      </c>
      <c r="BO135" s="644" t="str">
        <f t="shared" si="26"/>
        <v/>
      </c>
      <c r="BP135" s="641"/>
      <c r="BQ135" s="644"/>
      <c r="BR135" s="638"/>
      <c r="BS135" s="638"/>
      <c r="BT135" s="644" t="str">
        <f t="shared" si="7"/>
        <v/>
      </c>
      <c r="BU135" s="644" t="str">
        <f t="shared" si="8"/>
        <v/>
      </c>
      <c r="BV135" s="644" t="str">
        <f>IF(F135="","",IF(OR(分岐管理シート!AE133&lt;27,分岐管理シート!AE133&gt;38),"error",""))</f>
        <v/>
      </c>
      <c r="BW135" s="644" t="str">
        <f>IF(AND(D135="R7_補正", OR(分岐管理シート!AF133&lt;27,分岐管理シート!AF133&gt;38)),"error","")</f>
        <v/>
      </c>
      <c r="BX135" s="644" t="str">
        <f>IF(F135="","",IF(OR(分岐管理シート!AG133&lt;27,分岐管理シート!AG133&gt;39),"error",""))</f>
        <v/>
      </c>
      <c r="BY135" s="644" t="str">
        <f>IF(F135="","",IF(AND(AD135="－",OR(分岐管理シート!AG133&lt;27,分岐管理シート!AG133&gt;38)),"error",IF(AND(AD135="○",分岐管理シート!AG133&lt;27),"error","")))</f>
        <v/>
      </c>
      <c r="BZ135" s="641" t="str">
        <f>IF(OR(D135="", D135="R6_補正", D135="R7_予備"),
   "",IF(F135="","",IF(AND(VLOOKUP(AE135,―!$AH$15:$AI$40,2,FALSE) &lt;= VLOOKUP(AF135,―!$AH$15:$AI$40,2,FALSE),VLOOKUP(AF135,―!$AH$15:$AI$40,2,FALSE) &lt;= VLOOKUP(AG135,―!$AH$15:$AI$40,2,FALSE)),"","error")))</f>
        <v/>
      </c>
      <c r="CA135" s="647"/>
      <c r="CB135" s="638"/>
      <c r="CC135" s="638"/>
      <c r="CD135" s="644" t="str">
        <f>IF(F135="","",IF(OR(分岐管理シート!AJ133&lt;1,分岐管理シート!AJ133&gt;88),"error",""))</f>
        <v/>
      </c>
      <c r="CE135" s="644" t="str">
        <f t="shared" si="12"/>
        <v/>
      </c>
      <c r="CF135" s="644" t="str">
        <f>IF(F135="","",IF(OR(AND(分岐管理シート!D133=4, OR(分岐管理シート!AQ133&lt;4, 分岐管理シート!AQ133&gt;9)),AND(OR(分岐管理シート!D133=8, 分岐管理シート!D133=10), OR(分岐管理シート!AQ133&lt;7, 分岐管理シート!AQ133&gt;9))),"error",""))</f>
        <v/>
      </c>
      <c r="CG135" s="644" t="str">
        <f t="shared" si="27"/>
        <v/>
      </c>
      <c r="CH135" s="644" t="str">
        <f>分岐管理シート!BD133</f>
        <v/>
      </c>
      <c r="CI135" s="666" t="str">
        <f t="shared" si="28"/>
        <v/>
      </c>
    </row>
    <row r="136" spans="1:87" ht="24" x14ac:dyDescent="0.15">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88"/>
      <c r="AN136" s="567"/>
      <c r="AO136" s="691"/>
      <c r="AP136" s="564"/>
      <c r="AQ136" s="568"/>
      <c r="AR136" s="622"/>
      <c r="AS136" s="628"/>
      <c r="AT136" s="633"/>
      <c r="AU136" s="655" t="str">
        <f t="shared" si="17"/>
        <v/>
      </c>
      <c r="AV136" s="655" t="str">
        <f t="shared" si="18"/>
        <v/>
      </c>
      <c r="AW136" s="655" t="str">
        <f t="shared" si="1"/>
        <v/>
      </c>
      <c r="AX136" s="655" t="str">
        <f t="shared" si="2"/>
        <v/>
      </c>
      <c r="AY136" s="655" t="str">
        <f t="shared" si="3"/>
        <v/>
      </c>
      <c r="AZ136" s="655" t="str">
        <f>IF(F136="","",IF(OR(AND(分岐管理シート!D134=4,J136="Ⅱ．物価高の克服"),AND(分岐管理シート!D134=8,J136="米国関税措置"),AND(分岐管理シート!D134=10,J136="Ⅰ．生活の安全保障・物価高への対応")),"","error"))</f>
        <v/>
      </c>
      <c r="BA136" s="644" t="str">
        <f t="shared" si="4"/>
        <v/>
      </c>
      <c r="BB136" s="644" t="str">
        <f t="shared" si="19"/>
        <v/>
      </c>
      <c r="BC136" s="656" t="str">
        <f t="shared" si="23"/>
        <v/>
      </c>
      <c r="BD136" s="657" t="str">
        <f t="shared" si="20"/>
        <v/>
      </c>
      <c r="BE136" s="644" t="str">
        <f t="shared" si="21"/>
        <v/>
      </c>
      <c r="BF136" s="655" t="str" cm="1">
        <f t="array" ref="BF136">IF(SUMPRODUCT(COUNTIF(M136:O136, M136:O136))&gt;COUNTA(M136:O136),"error","")</f>
        <v/>
      </c>
      <c r="BG136" s="644" t="str">
        <f t="shared" si="24"/>
        <v/>
      </c>
      <c r="BH136" s="644" t="str">
        <f t="shared" si="25"/>
        <v/>
      </c>
      <c r="BI136" s="644" t="str">
        <f t="shared" si="22"/>
        <v/>
      </c>
      <c r="BJ136" s="647"/>
      <c r="BK136" s="638"/>
      <c r="BL136" s="644" t="str">
        <f t="shared" si="5"/>
        <v/>
      </c>
      <c r="BM136" s="644" t="str">
        <f t="shared" si="14"/>
        <v/>
      </c>
      <c r="BN136" s="644" t="str">
        <f t="shared" si="6"/>
        <v/>
      </c>
      <c r="BO136" s="644" t="str">
        <f t="shared" si="26"/>
        <v/>
      </c>
      <c r="BP136" s="641"/>
      <c r="BQ136" s="644"/>
      <c r="BR136" s="638"/>
      <c r="BS136" s="638"/>
      <c r="BT136" s="644" t="str">
        <f t="shared" si="7"/>
        <v/>
      </c>
      <c r="BU136" s="644" t="str">
        <f t="shared" si="8"/>
        <v/>
      </c>
      <c r="BV136" s="644" t="str">
        <f>IF(F136="","",IF(OR(分岐管理シート!AE134&lt;27,分岐管理シート!AE134&gt;38),"error",""))</f>
        <v/>
      </c>
      <c r="BW136" s="644" t="str">
        <f>IF(AND(D136="R7_補正", OR(分岐管理シート!AF134&lt;27,分岐管理シート!AF134&gt;38)),"error","")</f>
        <v/>
      </c>
      <c r="BX136" s="644" t="str">
        <f>IF(F136="","",IF(OR(分岐管理シート!AG134&lt;27,分岐管理シート!AG134&gt;39),"error",""))</f>
        <v/>
      </c>
      <c r="BY136" s="644" t="str">
        <f>IF(F136="","",IF(AND(AD136="－",OR(分岐管理シート!AG134&lt;27,分岐管理シート!AG134&gt;38)),"error",IF(AND(AD136="○",分岐管理シート!AG134&lt;27),"error","")))</f>
        <v/>
      </c>
      <c r="BZ136" s="641" t="str">
        <f>IF(OR(D136="", D136="R6_補正", D136="R7_予備"),
   "",IF(F136="","",IF(AND(VLOOKUP(AE136,―!$AH$15:$AI$40,2,FALSE) &lt;= VLOOKUP(AF136,―!$AH$15:$AI$40,2,FALSE),VLOOKUP(AF136,―!$AH$15:$AI$40,2,FALSE) &lt;= VLOOKUP(AG136,―!$AH$15:$AI$40,2,FALSE)),"","error")))</f>
        <v/>
      </c>
      <c r="CA136" s="647"/>
      <c r="CB136" s="638"/>
      <c r="CC136" s="638"/>
      <c r="CD136" s="644" t="str">
        <f>IF(F136="","",IF(OR(分岐管理シート!AJ134&lt;1,分岐管理シート!AJ134&gt;88),"error",""))</f>
        <v/>
      </c>
      <c r="CE136" s="644" t="str">
        <f t="shared" si="12"/>
        <v/>
      </c>
      <c r="CF136" s="644" t="str">
        <f>IF(F136="","",IF(OR(AND(分岐管理シート!D134=4, OR(分岐管理シート!AQ134&lt;4, 分岐管理シート!AQ134&gt;9)),AND(OR(分岐管理シート!D134=8, 分岐管理シート!D134=10), OR(分岐管理シート!AQ134&lt;7, 分岐管理シート!AQ134&gt;9))),"error",""))</f>
        <v/>
      </c>
      <c r="CG136" s="644" t="str">
        <f t="shared" si="27"/>
        <v/>
      </c>
      <c r="CH136" s="644" t="str">
        <f>分岐管理シート!BD134</f>
        <v/>
      </c>
      <c r="CI136" s="666" t="str">
        <f t="shared" si="28"/>
        <v/>
      </c>
    </row>
    <row r="137" spans="1:87" ht="24" x14ac:dyDescent="0.15">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88"/>
      <c r="AN137" s="567"/>
      <c r="AO137" s="691"/>
      <c r="AP137" s="564"/>
      <c r="AQ137" s="568"/>
      <c r="AR137" s="622"/>
      <c r="AS137" s="628"/>
      <c r="AT137" s="633"/>
      <c r="AU137" s="655" t="str">
        <f t="shared" si="17"/>
        <v/>
      </c>
      <c r="AV137" s="655" t="str">
        <f t="shared" si="18"/>
        <v/>
      </c>
      <c r="AW137" s="655" t="str">
        <f t="shared" si="1"/>
        <v/>
      </c>
      <c r="AX137" s="655" t="str">
        <f t="shared" si="2"/>
        <v/>
      </c>
      <c r="AY137" s="655" t="str">
        <f t="shared" si="3"/>
        <v/>
      </c>
      <c r="AZ137" s="655" t="str">
        <f>IF(F137="","",IF(OR(AND(分岐管理シート!D135=4,J137="Ⅱ．物価高の克服"),AND(分岐管理シート!D135=8,J137="米国関税措置"),AND(分岐管理シート!D135=10,J137="Ⅰ．生活の安全保障・物価高への対応")),"","error"))</f>
        <v/>
      </c>
      <c r="BA137" s="644" t="str">
        <f t="shared" si="4"/>
        <v/>
      </c>
      <c r="BB137" s="644" t="str">
        <f t="shared" si="19"/>
        <v/>
      </c>
      <c r="BC137" s="656" t="str">
        <f t="shared" si="23"/>
        <v/>
      </c>
      <c r="BD137" s="657" t="str">
        <f t="shared" si="20"/>
        <v/>
      </c>
      <c r="BE137" s="644" t="str">
        <f t="shared" si="21"/>
        <v/>
      </c>
      <c r="BF137" s="655" t="str" cm="1">
        <f t="array" ref="BF137">IF(SUMPRODUCT(COUNTIF(M137:O137, M137:O137))&gt;COUNTA(M137:O137),"error","")</f>
        <v/>
      </c>
      <c r="BG137" s="644" t="str">
        <f t="shared" si="24"/>
        <v/>
      </c>
      <c r="BH137" s="644" t="str">
        <f t="shared" si="25"/>
        <v/>
      </c>
      <c r="BI137" s="644" t="str">
        <f t="shared" si="22"/>
        <v/>
      </c>
      <c r="BJ137" s="647"/>
      <c r="BK137" s="638"/>
      <c r="BL137" s="644" t="str">
        <f t="shared" si="5"/>
        <v/>
      </c>
      <c r="BM137" s="644" t="str">
        <f t="shared" si="14"/>
        <v/>
      </c>
      <c r="BN137" s="644" t="str">
        <f t="shared" si="6"/>
        <v/>
      </c>
      <c r="BO137" s="644" t="str">
        <f t="shared" si="26"/>
        <v/>
      </c>
      <c r="BP137" s="641"/>
      <c r="BQ137" s="644"/>
      <c r="BR137" s="638"/>
      <c r="BS137" s="638"/>
      <c r="BT137" s="644" t="str">
        <f t="shared" si="7"/>
        <v/>
      </c>
      <c r="BU137" s="644" t="str">
        <f t="shared" si="8"/>
        <v/>
      </c>
      <c r="BV137" s="644" t="str">
        <f>IF(F137="","",IF(OR(分岐管理シート!AE135&lt;27,分岐管理シート!AE135&gt;38),"error",""))</f>
        <v/>
      </c>
      <c r="BW137" s="644" t="str">
        <f>IF(AND(D137="R7_補正", OR(分岐管理シート!AF135&lt;27,分岐管理シート!AF135&gt;38)),"error","")</f>
        <v/>
      </c>
      <c r="BX137" s="644" t="str">
        <f>IF(F137="","",IF(OR(分岐管理シート!AG135&lt;27,分岐管理シート!AG135&gt;39),"error",""))</f>
        <v/>
      </c>
      <c r="BY137" s="644" t="str">
        <f>IF(F137="","",IF(AND(AD137="－",OR(分岐管理シート!AG135&lt;27,分岐管理シート!AG135&gt;38)),"error",IF(AND(AD137="○",分岐管理シート!AG135&lt;27),"error","")))</f>
        <v/>
      </c>
      <c r="BZ137" s="641" t="str">
        <f>IF(OR(D137="", D137="R6_補正", D137="R7_予備"),
   "",IF(F137="","",IF(AND(VLOOKUP(AE137,―!$AH$15:$AI$40,2,FALSE) &lt;= VLOOKUP(AF137,―!$AH$15:$AI$40,2,FALSE),VLOOKUP(AF137,―!$AH$15:$AI$40,2,FALSE) &lt;= VLOOKUP(AG137,―!$AH$15:$AI$40,2,FALSE)),"","error")))</f>
        <v/>
      </c>
      <c r="CA137" s="647"/>
      <c r="CB137" s="638"/>
      <c r="CC137" s="638"/>
      <c r="CD137" s="644" t="str">
        <f>IF(F137="","",IF(OR(分岐管理シート!AJ135&lt;1,分岐管理シート!AJ135&gt;88),"error",""))</f>
        <v/>
      </c>
      <c r="CE137" s="644" t="str">
        <f t="shared" si="12"/>
        <v/>
      </c>
      <c r="CF137" s="644" t="str">
        <f>IF(F137="","",IF(OR(AND(分岐管理シート!D135=4, OR(分岐管理シート!AQ135&lt;4, 分岐管理シート!AQ135&gt;9)),AND(OR(分岐管理シート!D135=8, 分岐管理シート!D135=10), OR(分岐管理シート!AQ135&lt;7, 分岐管理シート!AQ135&gt;9))),"error",""))</f>
        <v/>
      </c>
      <c r="CG137" s="644" t="str">
        <f t="shared" si="27"/>
        <v/>
      </c>
      <c r="CH137" s="644" t="str">
        <f>分岐管理シート!BD135</f>
        <v/>
      </c>
      <c r="CI137" s="666" t="str">
        <f t="shared" si="28"/>
        <v/>
      </c>
    </row>
    <row r="138" spans="1:87" ht="24" x14ac:dyDescent="0.15">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88"/>
      <c r="AN138" s="567"/>
      <c r="AO138" s="691"/>
      <c r="AP138" s="564"/>
      <c r="AQ138" s="568"/>
      <c r="AR138" s="622"/>
      <c r="AS138" s="628"/>
      <c r="AT138" s="633"/>
      <c r="AU138" s="655" t="str">
        <f t="shared" si="17"/>
        <v/>
      </c>
      <c r="AV138" s="655" t="str">
        <f t="shared" si="18"/>
        <v/>
      </c>
      <c r="AW138" s="655" t="str">
        <f t="shared" si="1"/>
        <v/>
      </c>
      <c r="AX138" s="655" t="str">
        <f t="shared" si="2"/>
        <v/>
      </c>
      <c r="AY138" s="655" t="str">
        <f t="shared" si="3"/>
        <v/>
      </c>
      <c r="AZ138" s="655" t="str">
        <f>IF(F138="","",IF(OR(AND(分岐管理シート!D136=4,J138="Ⅱ．物価高の克服"),AND(分岐管理シート!D136=8,J138="米国関税措置"),AND(分岐管理シート!D136=10,J138="Ⅰ．生活の安全保障・物価高への対応")),"","error"))</f>
        <v/>
      </c>
      <c r="BA138" s="644" t="str">
        <f t="shared" si="4"/>
        <v/>
      </c>
      <c r="BB138" s="644" t="str">
        <f t="shared" si="19"/>
        <v/>
      </c>
      <c r="BC138" s="656" t="str">
        <f t="shared" si="23"/>
        <v/>
      </c>
      <c r="BD138" s="657" t="str">
        <f t="shared" si="20"/>
        <v/>
      </c>
      <c r="BE138" s="644" t="str">
        <f t="shared" si="21"/>
        <v/>
      </c>
      <c r="BF138" s="655" t="str" cm="1">
        <f t="array" ref="BF138">IF(SUMPRODUCT(COUNTIF(M138:O138, M138:O138))&gt;COUNTA(M138:O138),"error","")</f>
        <v/>
      </c>
      <c r="BG138" s="644" t="str">
        <f t="shared" si="24"/>
        <v/>
      </c>
      <c r="BH138" s="644" t="str">
        <f t="shared" si="25"/>
        <v/>
      </c>
      <c r="BI138" s="644" t="str">
        <f t="shared" si="22"/>
        <v/>
      </c>
      <c r="BJ138" s="647"/>
      <c r="BK138" s="638"/>
      <c r="BL138" s="644" t="str">
        <f t="shared" si="5"/>
        <v/>
      </c>
      <c r="BM138" s="644" t="str">
        <f t="shared" si="14"/>
        <v/>
      </c>
      <c r="BN138" s="644" t="str">
        <f t="shared" si="6"/>
        <v/>
      </c>
      <c r="BO138" s="644" t="str">
        <f t="shared" si="26"/>
        <v/>
      </c>
      <c r="BP138" s="641"/>
      <c r="BQ138" s="644"/>
      <c r="BR138" s="638"/>
      <c r="BS138" s="638"/>
      <c r="BT138" s="644" t="str">
        <f t="shared" si="7"/>
        <v/>
      </c>
      <c r="BU138" s="644" t="str">
        <f t="shared" si="8"/>
        <v/>
      </c>
      <c r="BV138" s="644" t="str">
        <f>IF(F138="","",IF(OR(分岐管理シート!AE136&lt;27,分岐管理シート!AE136&gt;38),"error",""))</f>
        <v/>
      </c>
      <c r="BW138" s="644" t="str">
        <f>IF(AND(D138="R7_補正", OR(分岐管理シート!AF136&lt;27,分岐管理シート!AF136&gt;38)),"error","")</f>
        <v/>
      </c>
      <c r="BX138" s="644" t="str">
        <f>IF(F138="","",IF(OR(分岐管理シート!AG136&lt;27,分岐管理シート!AG136&gt;39),"error",""))</f>
        <v/>
      </c>
      <c r="BY138" s="644" t="str">
        <f>IF(F138="","",IF(AND(AD138="－",OR(分岐管理シート!AG136&lt;27,分岐管理シート!AG136&gt;38)),"error",IF(AND(AD138="○",分岐管理シート!AG136&lt;27),"error","")))</f>
        <v/>
      </c>
      <c r="BZ138" s="641" t="str">
        <f>IF(OR(D138="", D138="R6_補正", D138="R7_予備"),
   "",IF(F138="","",IF(AND(VLOOKUP(AE138,―!$AH$15:$AI$40,2,FALSE) &lt;= VLOOKUP(AF138,―!$AH$15:$AI$40,2,FALSE),VLOOKUP(AF138,―!$AH$15:$AI$40,2,FALSE) &lt;= VLOOKUP(AG138,―!$AH$15:$AI$40,2,FALSE)),"","error")))</f>
        <v/>
      </c>
      <c r="CA138" s="647"/>
      <c r="CB138" s="638"/>
      <c r="CC138" s="638"/>
      <c r="CD138" s="644" t="str">
        <f>IF(F138="","",IF(OR(分岐管理シート!AJ136&lt;1,分岐管理シート!AJ136&gt;88),"error",""))</f>
        <v/>
      </c>
      <c r="CE138" s="644" t="str">
        <f t="shared" si="12"/>
        <v/>
      </c>
      <c r="CF138" s="644" t="str">
        <f>IF(F138="","",IF(OR(AND(分岐管理シート!D136=4, OR(分岐管理シート!AQ136&lt;4, 分岐管理シート!AQ136&gt;9)),AND(OR(分岐管理シート!D136=8, 分岐管理シート!D136=10), OR(分岐管理シート!AQ136&lt;7, 分岐管理シート!AQ136&gt;9))),"error",""))</f>
        <v/>
      </c>
      <c r="CG138" s="644" t="str">
        <f t="shared" si="27"/>
        <v/>
      </c>
      <c r="CH138" s="644" t="str">
        <f>分岐管理シート!BD136</f>
        <v/>
      </c>
      <c r="CI138" s="666" t="str">
        <f t="shared" si="28"/>
        <v/>
      </c>
    </row>
    <row r="139" spans="1:87" ht="24" x14ac:dyDescent="0.15">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88"/>
      <c r="AN139" s="567"/>
      <c r="AO139" s="691"/>
      <c r="AP139" s="564"/>
      <c r="AQ139" s="568"/>
      <c r="AR139" s="622"/>
      <c r="AS139" s="628"/>
      <c r="AT139" s="633"/>
      <c r="AU139" s="655" t="str">
        <f t="shared" si="17"/>
        <v/>
      </c>
      <c r="AV139" s="655" t="str">
        <f t="shared" si="18"/>
        <v/>
      </c>
      <c r="AW139" s="655" t="str">
        <f t="shared" ref="AW139:AW202" si="29">IF(F139="","",IF(G139="○","","error"))</f>
        <v/>
      </c>
      <c r="AX139" s="655" t="str">
        <f t="shared" ref="AX139:AX202" si="30">IF(F139="","",IF(H139="○","","error"))</f>
        <v/>
      </c>
      <c r="AY139" s="655" t="str">
        <f t="shared" ref="AY139:AY202" si="31">IF(F139="","",IF(I139="","error",""))</f>
        <v/>
      </c>
      <c r="AZ139" s="655" t="str">
        <f>IF(F139="","",IF(OR(AND(分岐管理シート!D137=4,J139="Ⅱ．物価高の克服"),AND(分岐管理シート!D137=8,J139="米国関税措置"),AND(分岐管理シート!D137=10,J139="Ⅰ．生活の安全保障・物価高への対応")),"","error"))</f>
        <v/>
      </c>
      <c r="BA139" s="644" t="str">
        <f t="shared" ref="BA139:BA202" si="32">IF(F139="","",IF(K139="○","","error"))</f>
        <v/>
      </c>
      <c r="BB139" s="644" t="str">
        <f t="shared" si="19"/>
        <v/>
      </c>
      <c r="BC139" s="656" t="str">
        <f t="shared" si="23"/>
        <v/>
      </c>
      <c r="BD139" s="657" t="str">
        <f t="shared" si="20"/>
        <v/>
      </c>
      <c r="BE139" s="644" t="str">
        <f t="shared" si="21"/>
        <v/>
      </c>
      <c r="BF139" s="655" t="str" cm="1">
        <f t="array" ref="BF139">IF(SUMPRODUCT(COUNTIF(M139:O139, M139:O139))&gt;COUNTA(M139:O139),"error","")</f>
        <v/>
      </c>
      <c r="BG139" s="644" t="str">
        <f t="shared" si="24"/>
        <v/>
      </c>
      <c r="BH139" s="644" t="str">
        <f t="shared" si="25"/>
        <v/>
      </c>
      <c r="BI139" s="644" t="str">
        <f t="shared" si="22"/>
        <v/>
      </c>
      <c r="BJ139" s="647"/>
      <c r="BK139" s="638"/>
      <c r="BL139" s="644" t="str">
        <f t="shared" ref="BL139:BL202" si="33">IF(F139="","",IF(R139&gt;0,"","error"))</f>
        <v/>
      </c>
      <c r="BM139" s="644" t="str">
        <f t="shared" si="14"/>
        <v/>
      </c>
      <c r="BN139" s="644" t="str">
        <f t="shared" ref="BN139:BN202" si="34">IF(F139="","",IF(Q139&gt;0,"","error"))</f>
        <v/>
      </c>
      <c r="BO139" s="644" t="str">
        <f t="shared" si="26"/>
        <v/>
      </c>
      <c r="BP139" s="641"/>
      <c r="BQ139" s="644"/>
      <c r="BR139" s="638"/>
      <c r="BS139" s="638"/>
      <c r="BT139" s="644" t="str">
        <f t="shared" ref="BT139:BT202" si="35">IF(F139="","",IF(AA139="","error",""))</f>
        <v/>
      </c>
      <c r="BU139" s="644" t="str">
        <f t="shared" ref="BU139:BU202" si="36">IF(F139="","",IF(OR(AB139="",AC139="",AD139=""),"error",""))</f>
        <v/>
      </c>
      <c r="BV139" s="644" t="str">
        <f>IF(F139="","",IF(OR(分岐管理シート!AE137&lt;27,分岐管理シート!AE137&gt;38),"error",""))</f>
        <v/>
      </c>
      <c r="BW139" s="644" t="str">
        <f>IF(AND(D139="R7_補正", OR(分岐管理シート!AF137&lt;27,分岐管理シート!AF137&gt;38)),"error","")</f>
        <v/>
      </c>
      <c r="BX139" s="644" t="str">
        <f>IF(F139="","",IF(OR(分岐管理シート!AG137&lt;27,分岐管理シート!AG137&gt;39),"error",""))</f>
        <v/>
      </c>
      <c r="BY139" s="644" t="str">
        <f>IF(F139="","",IF(AND(AD139="－",OR(分岐管理シート!AG137&lt;27,分岐管理シート!AG137&gt;38)),"error",IF(AND(AD139="○",分岐管理シート!AG137&lt;27),"error","")))</f>
        <v/>
      </c>
      <c r="BZ139" s="641" t="str">
        <f>IF(OR(D139="", D139="R6_補正", D139="R7_予備"),
   "",IF(F139="","",IF(AND(VLOOKUP(AE139,―!$AH$15:$AI$40,2,FALSE) &lt;= VLOOKUP(AF139,―!$AH$15:$AI$40,2,FALSE),VLOOKUP(AF139,―!$AH$15:$AI$40,2,FALSE) &lt;= VLOOKUP(AG139,―!$AH$15:$AI$40,2,FALSE)),"","error")))</f>
        <v/>
      </c>
      <c r="CA139" s="647"/>
      <c r="CB139" s="638"/>
      <c r="CC139" s="638"/>
      <c r="CD139" s="644" t="str">
        <f>IF(F139="","",IF(OR(分岐管理シート!AJ137&lt;1,分岐管理シート!AJ137&gt;88),"error",""))</f>
        <v/>
      </c>
      <c r="CE139" s="644" t="str">
        <f t="shared" si="12"/>
        <v/>
      </c>
      <c r="CF139" s="644" t="str">
        <f>IF(F139="","",IF(OR(AND(分岐管理シート!D137=4, OR(分岐管理シート!AQ137&lt;4, 分岐管理シート!AQ137&gt;9)),AND(OR(分岐管理シート!D137=8, 分岐管理シート!D137=10), OR(分岐管理シート!AQ137&lt;7, 分岐管理シート!AQ137&gt;9))),"error",""))</f>
        <v/>
      </c>
      <c r="CG139" s="644" t="str">
        <f t="shared" si="27"/>
        <v/>
      </c>
      <c r="CH139" s="644" t="str">
        <f>分岐管理シート!BD137</f>
        <v/>
      </c>
      <c r="CI139" s="666" t="str">
        <f t="shared" si="28"/>
        <v/>
      </c>
    </row>
    <row r="140" spans="1:87" ht="24" x14ac:dyDescent="0.15">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88"/>
      <c r="AN140" s="567"/>
      <c r="AO140" s="691"/>
      <c r="AP140" s="564"/>
      <c r="AQ140" s="568"/>
      <c r="AR140" s="622"/>
      <c r="AS140" s="628"/>
      <c r="AT140" s="633"/>
      <c r="AU140" s="655" t="str">
        <f t="shared" si="17"/>
        <v/>
      </c>
      <c r="AV140" s="655" t="str">
        <f t="shared" si="18"/>
        <v/>
      </c>
      <c r="AW140" s="655" t="str">
        <f t="shared" si="29"/>
        <v/>
      </c>
      <c r="AX140" s="655" t="str">
        <f t="shared" si="30"/>
        <v/>
      </c>
      <c r="AY140" s="655" t="str">
        <f t="shared" si="31"/>
        <v/>
      </c>
      <c r="AZ140" s="655" t="str">
        <f>IF(F140="","",IF(OR(AND(分岐管理シート!D138=4,J140="Ⅱ．物価高の克服"),AND(分岐管理シート!D138=8,J140="米国関税措置"),AND(分岐管理シート!D138=10,J140="Ⅰ．生活の安全保障・物価高への対応")),"","error"))</f>
        <v/>
      </c>
      <c r="BA140" s="644" t="str">
        <f t="shared" si="32"/>
        <v/>
      </c>
      <c r="BB140" s="644" t="str">
        <f t="shared" si="19"/>
        <v/>
      </c>
      <c r="BC140" s="656" t="str">
        <f t="shared" si="23"/>
        <v/>
      </c>
      <c r="BD140" s="657" t="str">
        <f t="shared" si="20"/>
        <v/>
      </c>
      <c r="BE140" s="644" t="str">
        <f t="shared" si="21"/>
        <v/>
      </c>
      <c r="BF140" s="655" t="str" cm="1">
        <f t="array" ref="BF140">IF(SUMPRODUCT(COUNTIF(M140:O140, M140:O140))&gt;COUNTA(M140:O140),"error","")</f>
        <v/>
      </c>
      <c r="BG140" s="644" t="str">
        <f t="shared" si="24"/>
        <v/>
      </c>
      <c r="BH140" s="644" t="str">
        <f t="shared" si="25"/>
        <v/>
      </c>
      <c r="BI140" s="644" t="str">
        <f t="shared" si="22"/>
        <v/>
      </c>
      <c r="BJ140" s="647"/>
      <c r="BK140" s="638"/>
      <c r="BL140" s="644" t="str">
        <f t="shared" si="33"/>
        <v/>
      </c>
      <c r="BM140" s="644" t="str">
        <f t="shared" si="14"/>
        <v/>
      </c>
      <c r="BN140" s="644" t="str">
        <f t="shared" si="34"/>
        <v/>
      </c>
      <c r="BO140" s="644" t="str">
        <f t="shared" si="26"/>
        <v/>
      </c>
      <c r="BP140" s="641"/>
      <c r="BQ140" s="644"/>
      <c r="BR140" s="638"/>
      <c r="BS140" s="638"/>
      <c r="BT140" s="644" t="str">
        <f t="shared" si="35"/>
        <v/>
      </c>
      <c r="BU140" s="644" t="str">
        <f t="shared" si="36"/>
        <v/>
      </c>
      <c r="BV140" s="644" t="str">
        <f>IF(F140="","",IF(OR(分岐管理シート!AE138&lt;27,分岐管理シート!AE138&gt;38),"error",""))</f>
        <v/>
      </c>
      <c r="BW140" s="644" t="str">
        <f>IF(AND(D140="R7_補正", OR(分岐管理シート!AF138&lt;27,分岐管理シート!AF138&gt;38)),"error","")</f>
        <v/>
      </c>
      <c r="BX140" s="644" t="str">
        <f>IF(F140="","",IF(OR(分岐管理シート!AG138&lt;27,分岐管理シート!AG138&gt;39),"error",""))</f>
        <v/>
      </c>
      <c r="BY140" s="644" t="str">
        <f>IF(F140="","",IF(AND(AD140="－",OR(分岐管理シート!AG138&lt;27,分岐管理シート!AG138&gt;38)),"error",IF(AND(AD140="○",分岐管理シート!AG138&lt;27),"error","")))</f>
        <v/>
      </c>
      <c r="BZ140" s="641" t="str">
        <f>IF(OR(D140="", D140="R6_補正", D140="R7_予備"),
   "",IF(F140="","",IF(AND(VLOOKUP(AE140,―!$AH$15:$AI$40,2,FALSE) &lt;= VLOOKUP(AF140,―!$AH$15:$AI$40,2,FALSE),VLOOKUP(AF140,―!$AH$15:$AI$40,2,FALSE) &lt;= VLOOKUP(AG140,―!$AH$15:$AI$40,2,FALSE)),"","error")))</f>
        <v/>
      </c>
      <c r="CA140" s="647"/>
      <c r="CB140" s="638"/>
      <c r="CC140" s="638"/>
      <c r="CD140" s="644" t="str">
        <f>IF(F140="","",IF(OR(分岐管理シート!AJ138&lt;1,分岐管理シート!AJ138&gt;88),"error",""))</f>
        <v/>
      </c>
      <c r="CE140" s="644" t="str">
        <f t="shared" ref="CE140:CE203" si="37">IF(F140="","",IF(OR(AH140="",AI140="",AP140=""),"error",""))</f>
        <v/>
      </c>
      <c r="CF140" s="644" t="str">
        <f>IF(F140="","",IF(OR(AND(分岐管理シート!D138=4, OR(分岐管理シート!AQ138&lt;4, 分岐管理シート!AQ138&gt;9)),AND(OR(分岐管理シート!D138=8, 分岐管理シート!D138=10), OR(分岐管理シート!AQ138&lt;7, 分岐管理シート!AQ138&gt;9))),"error",""))</f>
        <v/>
      </c>
      <c r="CG140" s="644" t="str">
        <f t="shared" si="27"/>
        <v/>
      </c>
      <c r="CH140" s="644" t="str">
        <f>分岐管理シート!BD138</f>
        <v/>
      </c>
      <c r="CI140" s="666" t="str">
        <f t="shared" si="28"/>
        <v/>
      </c>
    </row>
    <row r="141" spans="1:87" ht="24" x14ac:dyDescent="0.15">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88"/>
      <c r="AN141" s="567"/>
      <c r="AO141" s="691"/>
      <c r="AP141" s="564"/>
      <c r="AQ141" s="568"/>
      <c r="AR141" s="622"/>
      <c r="AS141" s="628"/>
      <c r="AT141" s="633"/>
      <c r="AU141" s="655" t="str">
        <f t="shared" si="17"/>
        <v/>
      </c>
      <c r="AV141" s="655" t="str">
        <f t="shared" si="18"/>
        <v/>
      </c>
      <c r="AW141" s="655" t="str">
        <f t="shared" si="29"/>
        <v/>
      </c>
      <c r="AX141" s="655" t="str">
        <f t="shared" si="30"/>
        <v/>
      </c>
      <c r="AY141" s="655" t="str">
        <f t="shared" si="31"/>
        <v/>
      </c>
      <c r="AZ141" s="655" t="str">
        <f>IF(F141="","",IF(OR(AND(分岐管理シート!D139=4,J141="Ⅱ．物価高の克服"),AND(分岐管理シート!D139=8,J141="米国関税措置"),AND(分岐管理シート!D139=10,J141="Ⅰ．生活の安全保障・物価高への対応")),"","error"))</f>
        <v/>
      </c>
      <c r="BA141" s="644" t="str">
        <f t="shared" si="32"/>
        <v/>
      </c>
      <c r="BB141" s="644" t="str">
        <f t="shared" si="19"/>
        <v/>
      </c>
      <c r="BC141" s="656" t="str">
        <f t="shared" si="23"/>
        <v/>
      </c>
      <c r="BD141" s="657" t="str">
        <f t="shared" si="20"/>
        <v/>
      </c>
      <c r="BE141" s="644" t="str">
        <f t="shared" si="21"/>
        <v/>
      </c>
      <c r="BF141" s="655" t="str" cm="1">
        <f t="array" ref="BF141">IF(SUMPRODUCT(COUNTIF(M141:O141, M141:O141))&gt;COUNTA(M141:O141),"error","")</f>
        <v/>
      </c>
      <c r="BG141" s="644" t="str">
        <f t="shared" si="24"/>
        <v/>
      </c>
      <c r="BH141" s="644" t="str">
        <f t="shared" si="25"/>
        <v/>
      </c>
      <c r="BI141" s="644" t="str">
        <f t="shared" si="22"/>
        <v/>
      </c>
      <c r="BJ141" s="647"/>
      <c r="BK141" s="638"/>
      <c r="BL141" s="644" t="str">
        <f t="shared" si="33"/>
        <v/>
      </c>
      <c r="BM141" s="644" t="str">
        <f t="shared" si="14"/>
        <v/>
      </c>
      <c r="BN141" s="644" t="str">
        <f t="shared" si="34"/>
        <v/>
      </c>
      <c r="BO141" s="644" t="str">
        <f t="shared" si="26"/>
        <v/>
      </c>
      <c r="BP141" s="641"/>
      <c r="BQ141" s="644"/>
      <c r="BR141" s="638"/>
      <c r="BS141" s="638"/>
      <c r="BT141" s="644" t="str">
        <f t="shared" si="35"/>
        <v/>
      </c>
      <c r="BU141" s="644" t="str">
        <f t="shared" si="36"/>
        <v/>
      </c>
      <c r="BV141" s="644" t="str">
        <f>IF(F141="","",IF(OR(分岐管理シート!AE139&lt;27,分岐管理シート!AE139&gt;38),"error",""))</f>
        <v/>
      </c>
      <c r="BW141" s="644" t="str">
        <f>IF(AND(D141="R7_補正", OR(分岐管理シート!AF139&lt;27,分岐管理シート!AF139&gt;38)),"error","")</f>
        <v/>
      </c>
      <c r="BX141" s="644" t="str">
        <f>IF(F141="","",IF(OR(分岐管理シート!AG139&lt;27,分岐管理シート!AG139&gt;39),"error",""))</f>
        <v/>
      </c>
      <c r="BY141" s="644" t="str">
        <f>IF(F141="","",IF(AND(AD141="－",OR(分岐管理シート!AG139&lt;27,分岐管理シート!AG139&gt;38)),"error",IF(AND(AD141="○",分岐管理シート!AG139&lt;27),"error","")))</f>
        <v/>
      </c>
      <c r="BZ141" s="641" t="str">
        <f>IF(OR(D141="", D141="R6_補正", D141="R7_予備"),
   "",IF(F141="","",IF(AND(VLOOKUP(AE141,―!$AH$15:$AI$40,2,FALSE) &lt;= VLOOKUP(AF141,―!$AH$15:$AI$40,2,FALSE),VLOOKUP(AF141,―!$AH$15:$AI$40,2,FALSE) &lt;= VLOOKUP(AG141,―!$AH$15:$AI$40,2,FALSE)),"","error")))</f>
        <v/>
      </c>
      <c r="CA141" s="647"/>
      <c r="CB141" s="638"/>
      <c r="CC141" s="638"/>
      <c r="CD141" s="644" t="str">
        <f>IF(F141="","",IF(OR(分岐管理シート!AJ139&lt;1,分岐管理シート!AJ139&gt;88),"error",""))</f>
        <v/>
      </c>
      <c r="CE141" s="644" t="str">
        <f t="shared" si="37"/>
        <v/>
      </c>
      <c r="CF141" s="644" t="str">
        <f>IF(F141="","",IF(OR(AND(分岐管理シート!D139=4, OR(分岐管理シート!AQ139&lt;4, 分岐管理シート!AQ139&gt;9)),AND(OR(分岐管理シート!D139=8, 分岐管理シート!D139=10), OR(分岐管理シート!AQ139&lt;7, 分岐管理シート!AQ139&gt;9))),"error",""))</f>
        <v/>
      </c>
      <c r="CG141" s="644" t="str">
        <f t="shared" si="27"/>
        <v/>
      </c>
      <c r="CH141" s="644" t="str">
        <f>分岐管理シート!BD139</f>
        <v/>
      </c>
      <c r="CI141" s="666" t="str">
        <f t="shared" si="28"/>
        <v/>
      </c>
    </row>
    <row r="142" spans="1:87" ht="24" x14ac:dyDescent="0.15">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88"/>
      <c r="AN142" s="567"/>
      <c r="AO142" s="691"/>
      <c r="AP142" s="564"/>
      <c r="AQ142" s="568"/>
      <c r="AR142" s="622"/>
      <c r="AS142" s="628"/>
      <c r="AT142" s="633"/>
      <c r="AU142" s="655" t="str">
        <f t="shared" si="17"/>
        <v/>
      </c>
      <c r="AV142" s="655" t="str">
        <f t="shared" si="18"/>
        <v/>
      </c>
      <c r="AW142" s="655" t="str">
        <f t="shared" si="29"/>
        <v/>
      </c>
      <c r="AX142" s="655" t="str">
        <f t="shared" si="30"/>
        <v/>
      </c>
      <c r="AY142" s="655" t="str">
        <f t="shared" si="31"/>
        <v/>
      </c>
      <c r="AZ142" s="655" t="str">
        <f>IF(F142="","",IF(OR(AND(分岐管理シート!D140=4,J142="Ⅱ．物価高の克服"),AND(分岐管理シート!D140=8,J142="米国関税措置"),AND(分岐管理シート!D140=10,J142="Ⅰ．生活の安全保障・物価高への対応")),"","error"))</f>
        <v/>
      </c>
      <c r="BA142" s="644" t="str">
        <f t="shared" si="32"/>
        <v/>
      </c>
      <c r="BB142" s="644" t="str">
        <f t="shared" si="19"/>
        <v/>
      </c>
      <c r="BC142" s="656" t="str">
        <f t="shared" si="23"/>
        <v/>
      </c>
      <c r="BD142" s="657" t="str">
        <f t="shared" si="20"/>
        <v/>
      </c>
      <c r="BE142" s="644" t="str">
        <f t="shared" si="21"/>
        <v/>
      </c>
      <c r="BF142" s="655" t="str" cm="1">
        <f t="array" ref="BF142">IF(SUMPRODUCT(COUNTIF(M142:O142, M142:O142))&gt;COUNTA(M142:O142),"error","")</f>
        <v/>
      </c>
      <c r="BG142" s="644" t="str">
        <f t="shared" si="24"/>
        <v/>
      </c>
      <c r="BH142" s="644" t="str">
        <f t="shared" si="25"/>
        <v/>
      </c>
      <c r="BI142" s="644" t="str">
        <f t="shared" si="22"/>
        <v/>
      </c>
      <c r="BJ142" s="647"/>
      <c r="BK142" s="638"/>
      <c r="BL142" s="644" t="str">
        <f t="shared" si="33"/>
        <v/>
      </c>
      <c r="BM142" s="644" t="str">
        <f t="shared" ref="BM142:BM205" si="38">IF(F142="","",IF(R142=INT(R142),"","error"))</f>
        <v/>
      </c>
      <c r="BN142" s="644" t="str">
        <f t="shared" si="34"/>
        <v/>
      </c>
      <c r="BO142" s="644" t="str">
        <f t="shared" si="26"/>
        <v/>
      </c>
      <c r="BP142" s="641"/>
      <c r="BQ142" s="644"/>
      <c r="BR142" s="638"/>
      <c r="BS142" s="638"/>
      <c r="BT142" s="644" t="str">
        <f t="shared" si="35"/>
        <v/>
      </c>
      <c r="BU142" s="644" t="str">
        <f t="shared" si="36"/>
        <v/>
      </c>
      <c r="BV142" s="644" t="str">
        <f>IF(F142="","",IF(OR(分岐管理シート!AE140&lt;27,分岐管理シート!AE140&gt;38),"error",""))</f>
        <v/>
      </c>
      <c r="BW142" s="644" t="str">
        <f>IF(AND(D142="R7_補正", OR(分岐管理シート!AF140&lt;27,分岐管理シート!AF140&gt;38)),"error","")</f>
        <v/>
      </c>
      <c r="BX142" s="644" t="str">
        <f>IF(F142="","",IF(OR(分岐管理シート!AG140&lt;27,分岐管理シート!AG140&gt;39),"error",""))</f>
        <v/>
      </c>
      <c r="BY142" s="644" t="str">
        <f>IF(F142="","",IF(AND(AD142="－",OR(分岐管理シート!AG140&lt;27,分岐管理シート!AG140&gt;38)),"error",IF(AND(AD142="○",分岐管理シート!AG140&lt;27),"error","")))</f>
        <v/>
      </c>
      <c r="BZ142" s="641" t="str">
        <f>IF(OR(D142="", D142="R6_補正", D142="R7_予備"),
   "",IF(F142="","",IF(AND(VLOOKUP(AE142,―!$AH$15:$AI$40,2,FALSE) &lt;= VLOOKUP(AF142,―!$AH$15:$AI$40,2,FALSE),VLOOKUP(AF142,―!$AH$15:$AI$40,2,FALSE) &lt;= VLOOKUP(AG142,―!$AH$15:$AI$40,2,FALSE)),"","error")))</f>
        <v/>
      </c>
      <c r="CA142" s="647"/>
      <c r="CB142" s="638"/>
      <c r="CC142" s="638"/>
      <c r="CD142" s="644" t="str">
        <f>IF(F142="","",IF(OR(分岐管理シート!AJ140&lt;1,分岐管理シート!AJ140&gt;88),"error",""))</f>
        <v/>
      </c>
      <c r="CE142" s="644" t="str">
        <f t="shared" si="37"/>
        <v/>
      </c>
      <c r="CF142" s="644" t="str">
        <f>IF(F142="","",IF(OR(AND(分岐管理シート!D140=4, OR(分岐管理シート!AQ140&lt;4, 分岐管理シート!AQ140&gt;9)),AND(OR(分岐管理シート!D140=8, 分岐管理シート!D140=10), OR(分岐管理シート!AQ140&lt;7, 分岐管理シート!AQ140&gt;9))),"error",""))</f>
        <v/>
      </c>
      <c r="CG142" s="644" t="str">
        <f t="shared" si="27"/>
        <v/>
      </c>
      <c r="CH142" s="644" t="str">
        <f>分岐管理シート!BD140</f>
        <v/>
      </c>
      <c r="CI142" s="666" t="str">
        <f t="shared" si="28"/>
        <v/>
      </c>
    </row>
    <row r="143" spans="1:87" ht="24" x14ac:dyDescent="0.15">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88"/>
      <c r="AN143" s="567"/>
      <c r="AO143" s="691"/>
      <c r="AP143" s="564"/>
      <c r="AQ143" s="568"/>
      <c r="AR143" s="622"/>
      <c r="AS143" s="628"/>
      <c r="AT143" s="633"/>
      <c r="AU143" s="655" t="str">
        <f t="shared" ref="AU143:AU206" si="39">IF(F143="","",IF(OR(D143="R6_補正",D143="R7_予備",D143="R7_補正"),"","error"))</f>
        <v/>
      </c>
      <c r="AV143" s="655" t="str">
        <f t="shared" ref="AV143:AV206" si="40">IF(F143="","",IF(E143="推奨事業","","error"))</f>
        <v/>
      </c>
      <c r="AW143" s="655" t="str">
        <f t="shared" si="29"/>
        <v/>
      </c>
      <c r="AX143" s="655" t="str">
        <f t="shared" si="30"/>
        <v/>
      </c>
      <c r="AY143" s="655" t="str">
        <f t="shared" si="31"/>
        <v/>
      </c>
      <c r="AZ143" s="655" t="str">
        <f>IF(F143="","",IF(OR(AND(分岐管理シート!D141=4,J143="Ⅱ．物価高の克服"),AND(分岐管理シート!D141=8,J143="米国関税措置"),AND(分岐管理シート!D141=10,J143="Ⅰ．生活の安全保障・物価高への対応")),"","error"))</f>
        <v/>
      </c>
      <c r="BA143" s="644" t="str">
        <f t="shared" si="32"/>
        <v/>
      </c>
      <c r="BB143" s="644" t="str">
        <f t="shared" ref="BB143:BB206" si="41">IF(F143="","",IF(L143="","error",""))</f>
        <v/>
      </c>
      <c r="BC143" s="656" t="str">
        <f t="shared" si="23"/>
        <v/>
      </c>
      <c r="BD143" s="657" t="str">
        <f t="shared" si="20"/>
        <v/>
      </c>
      <c r="BE143" s="644" t="str">
        <f t="shared" si="21"/>
        <v/>
      </c>
      <c r="BF143" s="655" t="str" cm="1">
        <f t="array" ref="BF143">IF(SUMPRODUCT(COUNTIF(M143:O143, M143:O143))&gt;COUNTA(M143:O143),"error","")</f>
        <v/>
      </c>
      <c r="BG143" s="644" t="str">
        <f t="shared" si="24"/>
        <v/>
      </c>
      <c r="BH143" s="644" t="str">
        <f t="shared" si="25"/>
        <v/>
      </c>
      <c r="BI143" s="644" t="str">
        <f t="shared" ref="BI143:BI206" si="42">IF(F143="","",IF(OR(AND(D143="R6_補正",S143&gt;0,W143=0,X143=0),AND(D143="R7_予備",S143=0,W143&gt;0,X143=0),AND(D143="R7_補正",S143=0,W143=0,X143&gt;0)),"","error"))</f>
        <v/>
      </c>
      <c r="BJ143" s="647"/>
      <c r="BK143" s="638"/>
      <c r="BL143" s="644" t="str">
        <f t="shared" si="33"/>
        <v/>
      </c>
      <c r="BM143" s="644" t="str">
        <f t="shared" si="38"/>
        <v/>
      </c>
      <c r="BN143" s="644" t="str">
        <f t="shared" si="34"/>
        <v/>
      </c>
      <c r="BO143" s="644" t="str">
        <f t="shared" si="26"/>
        <v/>
      </c>
      <c r="BP143" s="641"/>
      <c r="BQ143" s="644"/>
      <c r="BR143" s="638"/>
      <c r="BS143" s="638"/>
      <c r="BT143" s="644" t="str">
        <f t="shared" si="35"/>
        <v/>
      </c>
      <c r="BU143" s="644" t="str">
        <f t="shared" si="36"/>
        <v/>
      </c>
      <c r="BV143" s="644" t="str">
        <f>IF(F143="","",IF(OR(分岐管理シート!AE141&lt;27,分岐管理シート!AE141&gt;38),"error",""))</f>
        <v/>
      </c>
      <c r="BW143" s="644" t="str">
        <f>IF(AND(D143="R7_補正", OR(分岐管理シート!AF141&lt;27,分岐管理シート!AF141&gt;38)),"error","")</f>
        <v/>
      </c>
      <c r="BX143" s="644" t="str">
        <f>IF(F143="","",IF(OR(分岐管理シート!AG141&lt;27,分岐管理シート!AG141&gt;39),"error",""))</f>
        <v/>
      </c>
      <c r="BY143" s="644" t="str">
        <f>IF(F143="","",IF(AND(AD143="－",OR(分岐管理シート!AG141&lt;27,分岐管理シート!AG141&gt;38)),"error",IF(AND(AD143="○",分岐管理シート!AG141&lt;27),"error","")))</f>
        <v/>
      </c>
      <c r="BZ143" s="641" t="str">
        <f>IF(OR(D143="", D143="R6_補正", D143="R7_予備"),
   "",IF(F143="","",IF(AND(VLOOKUP(AE143,―!$AH$15:$AI$40,2,FALSE) &lt;= VLOOKUP(AF143,―!$AH$15:$AI$40,2,FALSE),VLOOKUP(AF143,―!$AH$15:$AI$40,2,FALSE) &lt;= VLOOKUP(AG143,―!$AH$15:$AI$40,2,FALSE)),"","error")))</f>
        <v/>
      </c>
      <c r="CA143" s="647"/>
      <c r="CB143" s="638"/>
      <c r="CC143" s="638"/>
      <c r="CD143" s="644" t="str">
        <f>IF(F143="","",IF(OR(分岐管理シート!AJ141&lt;1,分岐管理シート!AJ141&gt;88),"error",""))</f>
        <v/>
      </c>
      <c r="CE143" s="644" t="str">
        <f t="shared" si="37"/>
        <v/>
      </c>
      <c r="CF143" s="644" t="str">
        <f>IF(F143="","",IF(OR(AND(分岐管理シート!D141=4, OR(分岐管理シート!AQ141&lt;4, 分岐管理シート!AQ141&gt;9)),AND(OR(分岐管理シート!D141=8, 分岐管理シート!D141=10), OR(分岐管理シート!AQ141&lt;7, 分岐管理シート!AQ141&gt;9))),"error",""))</f>
        <v/>
      </c>
      <c r="CG143" s="644" t="str">
        <f t="shared" si="27"/>
        <v/>
      </c>
      <c r="CH143" s="644" t="str">
        <f>分岐管理シート!BD141</f>
        <v/>
      </c>
      <c r="CI143" s="666" t="str">
        <f t="shared" si="28"/>
        <v/>
      </c>
    </row>
    <row r="144" spans="1:87" ht="24" x14ac:dyDescent="0.15">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88"/>
      <c r="AN144" s="567"/>
      <c r="AO144" s="691"/>
      <c r="AP144" s="564"/>
      <c r="AQ144" s="568"/>
      <c r="AR144" s="622"/>
      <c r="AS144" s="628"/>
      <c r="AT144" s="633"/>
      <c r="AU144" s="655" t="str">
        <f t="shared" si="39"/>
        <v/>
      </c>
      <c r="AV144" s="655" t="str">
        <f t="shared" si="40"/>
        <v/>
      </c>
      <c r="AW144" s="655" t="str">
        <f t="shared" si="29"/>
        <v/>
      </c>
      <c r="AX144" s="655" t="str">
        <f t="shared" si="30"/>
        <v/>
      </c>
      <c r="AY144" s="655" t="str">
        <f t="shared" si="31"/>
        <v/>
      </c>
      <c r="AZ144" s="655" t="str">
        <f>IF(F144="","",IF(OR(AND(分岐管理シート!D142=4,J144="Ⅱ．物価高の克服"),AND(分岐管理シート!D142=8,J144="米国関税措置"),AND(分岐管理シート!D142=10,J144="Ⅰ．生活の安全保障・物価高への対応")),"","error"))</f>
        <v/>
      </c>
      <c r="BA144" s="644" t="str">
        <f t="shared" si="32"/>
        <v/>
      </c>
      <c r="BB144" s="644" t="str">
        <f t="shared" si="41"/>
        <v/>
      </c>
      <c r="BC144" s="656" t="str">
        <f t="shared" si="23"/>
        <v/>
      </c>
      <c r="BD144" s="657" t="str">
        <f t="shared" ref="BD144:BD207" si="43">IF(AND(M144="", N144&lt;&gt;""), "error", "")</f>
        <v/>
      </c>
      <c r="BE144" s="644" t="str">
        <f t="shared" ref="BE144:BE207" si="44">IF(AND(N144="", O144&lt;&gt;""), "error", "")</f>
        <v/>
      </c>
      <c r="BF144" s="655" t="str" cm="1">
        <f t="array" ref="BF144">IF(SUMPRODUCT(COUNTIF(M144:O144, M144:O144))&gt;COUNTA(M144:O144),"error","")</f>
        <v/>
      </c>
      <c r="BG144" s="644" t="str">
        <f t="shared" si="24"/>
        <v/>
      </c>
      <c r="BH144" s="644" t="str">
        <f t="shared" si="25"/>
        <v/>
      </c>
      <c r="BI144" s="644" t="str">
        <f t="shared" si="42"/>
        <v/>
      </c>
      <c r="BJ144" s="647"/>
      <c r="BK144" s="638"/>
      <c r="BL144" s="644" t="str">
        <f t="shared" si="33"/>
        <v/>
      </c>
      <c r="BM144" s="644" t="str">
        <f t="shared" si="38"/>
        <v/>
      </c>
      <c r="BN144" s="644" t="str">
        <f t="shared" si="34"/>
        <v/>
      </c>
      <c r="BO144" s="644" t="str">
        <f t="shared" si="26"/>
        <v/>
      </c>
      <c r="BP144" s="641"/>
      <c r="BQ144" s="644"/>
      <c r="BR144" s="638"/>
      <c r="BS144" s="638"/>
      <c r="BT144" s="644" t="str">
        <f t="shared" si="35"/>
        <v/>
      </c>
      <c r="BU144" s="644" t="str">
        <f t="shared" si="36"/>
        <v/>
      </c>
      <c r="BV144" s="644" t="str">
        <f>IF(F144="","",IF(OR(分岐管理シート!AE142&lt;27,分岐管理シート!AE142&gt;38),"error",""))</f>
        <v/>
      </c>
      <c r="BW144" s="644" t="str">
        <f>IF(AND(D144="R7_補正", OR(分岐管理シート!AF142&lt;27,分岐管理シート!AF142&gt;38)),"error","")</f>
        <v/>
      </c>
      <c r="BX144" s="644" t="str">
        <f>IF(F144="","",IF(OR(分岐管理シート!AG142&lt;27,分岐管理シート!AG142&gt;39),"error",""))</f>
        <v/>
      </c>
      <c r="BY144" s="644" t="str">
        <f>IF(F144="","",IF(AND(AD144="－",OR(分岐管理シート!AG142&lt;27,分岐管理シート!AG142&gt;38)),"error",IF(AND(AD144="○",分岐管理シート!AG142&lt;27),"error","")))</f>
        <v/>
      </c>
      <c r="BZ144" s="641" t="str">
        <f>IF(OR(D144="", D144="R6_補正", D144="R7_予備"),
   "",IF(F144="","",IF(AND(VLOOKUP(AE144,―!$AH$15:$AI$40,2,FALSE) &lt;= VLOOKUP(AF144,―!$AH$15:$AI$40,2,FALSE),VLOOKUP(AF144,―!$AH$15:$AI$40,2,FALSE) &lt;= VLOOKUP(AG144,―!$AH$15:$AI$40,2,FALSE)),"","error")))</f>
        <v/>
      </c>
      <c r="CA144" s="647"/>
      <c r="CB144" s="638"/>
      <c r="CC144" s="638"/>
      <c r="CD144" s="644" t="str">
        <f>IF(F144="","",IF(OR(分岐管理シート!AJ142&lt;1,分岐管理シート!AJ142&gt;88),"error",""))</f>
        <v/>
      </c>
      <c r="CE144" s="644" t="str">
        <f t="shared" si="37"/>
        <v/>
      </c>
      <c r="CF144" s="644" t="str">
        <f>IF(F144="","",IF(OR(AND(分岐管理シート!D142=4, OR(分岐管理シート!AQ142&lt;4, 分岐管理シート!AQ142&gt;9)),AND(OR(分岐管理シート!D142=8, 分岐管理シート!D142=10), OR(分岐管理シート!AQ142&lt;7, 分岐管理シート!AQ142&gt;9))),"error",""))</f>
        <v/>
      </c>
      <c r="CG144" s="644" t="str">
        <f t="shared" si="27"/>
        <v/>
      </c>
      <c r="CH144" s="644" t="str">
        <f>分岐管理シート!BD142</f>
        <v/>
      </c>
      <c r="CI144" s="666" t="str">
        <f t="shared" si="28"/>
        <v/>
      </c>
    </row>
    <row r="145" spans="1:87" ht="24" x14ac:dyDescent="0.15">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88"/>
      <c r="AN145" s="567"/>
      <c r="AO145" s="691"/>
      <c r="AP145" s="564"/>
      <c r="AQ145" s="568"/>
      <c r="AR145" s="622"/>
      <c r="AS145" s="628"/>
      <c r="AT145" s="633"/>
      <c r="AU145" s="655" t="str">
        <f t="shared" si="39"/>
        <v/>
      </c>
      <c r="AV145" s="655" t="str">
        <f t="shared" si="40"/>
        <v/>
      </c>
      <c r="AW145" s="655" t="str">
        <f t="shared" si="29"/>
        <v/>
      </c>
      <c r="AX145" s="655" t="str">
        <f t="shared" si="30"/>
        <v/>
      </c>
      <c r="AY145" s="655" t="str">
        <f t="shared" si="31"/>
        <v/>
      </c>
      <c r="AZ145" s="655" t="str">
        <f>IF(F145="","",IF(OR(AND(分岐管理シート!D143=4,J145="Ⅱ．物価高の克服"),AND(分岐管理シート!D143=8,J145="米国関税措置"),AND(分岐管理シート!D143=10,J145="Ⅰ．生活の安全保障・物価高への対応")),"","error"))</f>
        <v/>
      </c>
      <c r="BA145" s="644" t="str">
        <f t="shared" si="32"/>
        <v/>
      </c>
      <c r="BB145" s="644" t="str">
        <f t="shared" si="41"/>
        <v/>
      </c>
      <c r="BC145" s="656" t="str">
        <f t="shared" ref="BC145:BC208" si="47">IF(AND(L145&lt;&gt;"①食料品の物価高騰に対する特別加算", M145&lt;&gt;"", N145&lt;&gt;""), "error", "")</f>
        <v/>
      </c>
      <c r="BD145" s="657" t="str">
        <f t="shared" si="43"/>
        <v/>
      </c>
      <c r="BE145" s="644" t="str">
        <f t="shared" si="44"/>
        <v/>
      </c>
      <c r="BF145" s="655" t="str" cm="1">
        <f t="array" ref="BF145">IF(SUMPRODUCT(COUNTIF(M145:O145, M145:O145))&gt;COUNTA(M145:O145),"error","")</f>
        <v/>
      </c>
      <c r="BG145" s="644" t="str">
        <f t="shared" ref="BG145:BG208" si="48">IF(AND(COUNTIF(L145,"*推奨*")&gt;0,P145=""),"error","")</f>
        <v/>
      </c>
      <c r="BH145" s="644" t="str">
        <f t="shared" ref="BH145:BH208" si="49">IF(AND(COUNTIF(L145,"*推奨*")&lt;1,P145&lt;&gt;""),"error","")</f>
        <v/>
      </c>
      <c r="BI145" s="644" t="str">
        <f t="shared" si="42"/>
        <v/>
      </c>
      <c r="BJ145" s="647"/>
      <c r="BK145" s="638"/>
      <c r="BL145" s="644" t="str">
        <f t="shared" si="33"/>
        <v/>
      </c>
      <c r="BM145" s="644" t="str">
        <f t="shared" si="38"/>
        <v/>
      </c>
      <c r="BN145" s="644" t="str">
        <f t="shared" si="34"/>
        <v/>
      </c>
      <c r="BO145" s="644" t="str">
        <f t="shared" ref="BO145:BO208" si="50">IF(AND(D145="R7_補正",Z145&gt;Q145), "error","")</f>
        <v/>
      </c>
      <c r="BP145" s="641"/>
      <c r="BQ145" s="644"/>
      <c r="BR145" s="638"/>
      <c r="BS145" s="638"/>
      <c r="BT145" s="644" t="str">
        <f t="shared" si="35"/>
        <v/>
      </c>
      <c r="BU145" s="644" t="str">
        <f t="shared" si="36"/>
        <v/>
      </c>
      <c r="BV145" s="644" t="str">
        <f>IF(F145="","",IF(OR(分岐管理シート!AE143&lt;27,分岐管理シート!AE143&gt;38),"error",""))</f>
        <v/>
      </c>
      <c r="BW145" s="644" t="str">
        <f>IF(AND(D145="R7_補正", OR(分岐管理シート!AF143&lt;27,分岐管理シート!AF143&gt;38)),"error","")</f>
        <v/>
      </c>
      <c r="BX145" s="644" t="str">
        <f>IF(F145="","",IF(OR(分岐管理シート!AG143&lt;27,分岐管理シート!AG143&gt;39),"error",""))</f>
        <v/>
      </c>
      <c r="BY145" s="644" t="str">
        <f>IF(F145="","",IF(AND(AD145="－",OR(分岐管理シート!AG143&lt;27,分岐管理シート!AG143&gt;38)),"error",IF(AND(AD145="○",分岐管理シート!AG143&lt;27),"error","")))</f>
        <v/>
      </c>
      <c r="BZ145" s="641" t="str">
        <f>IF(OR(D145="", D145="R6_補正", D145="R7_予備"),
   "",IF(F145="","",IF(AND(VLOOKUP(AE145,―!$AH$15:$AI$40,2,FALSE) &lt;= VLOOKUP(AF145,―!$AH$15:$AI$40,2,FALSE),VLOOKUP(AF145,―!$AH$15:$AI$40,2,FALSE) &lt;= VLOOKUP(AG145,―!$AH$15:$AI$40,2,FALSE)),"","error")))</f>
        <v/>
      </c>
      <c r="CA145" s="647"/>
      <c r="CB145" s="638"/>
      <c r="CC145" s="638"/>
      <c r="CD145" s="644" t="str">
        <f>IF(F145="","",IF(OR(分岐管理シート!AJ143&lt;1,分岐管理シート!AJ143&gt;88),"error",""))</f>
        <v/>
      </c>
      <c r="CE145" s="644" t="str">
        <f t="shared" si="37"/>
        <v/>
      </c>
      <c r="CF145" s="644" t="str">
        <f>IF(F145="","",IF(OR(AND(分岐管理シート!D143=4, OR(分岐管理シート!AQ143&lt;4, 分岐管理シート!AQ143&gt;9)),AND(OR(分岐管理シート!D143=8, 分岐管理シート!D143=10), OR(分岐管理シート!AQ143&lt;7, 分岐管理シート!AQ143&gt;9))),"error",""))</f>
        <v/>
      </c>
      <c r="CG145" s="644" t="str">
        <f t="shared" ref="CG145:CG208" si="51">IF(F145="","",IF(AND(OR(D145="R7_予備",D145="R7_補正"),OR(AR145="R6当初（地）",AR145="R6補正（地）",AR145="R6予備費（地）")),"error",""))</f>
        <v/>
      </c>
      <c r="CH145" s="644" t="str">
        <f>分岐管理シート!BD143</f>
        <v/>
      </c>
      <c r="CI145" s="666"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4" x14ac:dyDescent="0.15">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88"/>
      <c r="AN146" s="567"/>
      <c r="AO146" s="691"/>
      <c r="AP146" s="564"/>
      <c r="AQ146" s="568"/>
      <c r="AR146" s="622"/>
      <c r="AS146" s="628"/>
      <c r="AT146" s="633"/>
      <c r="AU146" s="655" t="str">
        <f t="shared" si="39"/>
        <v/>
      </c>
      <c r="AV146" s="655" t="str">
        <f t="shared" si="40"/>
        <v/>
      </c>
      <c r="AW146" s="655" t="str">
        <f t="shared" si="29"/>
        <v/>
      </c>
      <c r="AX146" s="655" t="str">
        <f t="shared" si="30"/>
        <v/>
      </c>
      <c r="AY146" s="655" t="str">
        <f t="shared" si="31"/>
        <v/>
      </c>
      <c r="AZ146" s="655" t="str">
        <f>IF(F146="","",IF(OR(AND(分岐管理シート!D144=4,J146="Ⅱ．物価高の克服"),AND(分岐管理シート!D144=8,J146="米国関税措置"),AND(分岐管理シート!D144=10,J146="Ⅰ．生活の安全保障・物価高への対応")),"","error"))</f>
        <v/>
      </c>
      <c r="BA146" s="644" t="str">
        <f t="shared" si="32"/>
        <v/>
      </c>
      <c r="BB146" s="644" t="str">
        <f t="shared" si="41"/>
        <v/>
      </c>
      <c r="BC146" s="656" t="str">
        <f t="shared" si="47"/>
        <v/>
      </c>
      <c r="BD146" s="657" t="str">
        <f t="shared" si="43"/>
        <v/>
      </c>
      <c r="BE146" s="644" t="str">
        <f t="shared" si="44"/>
        <v/>
      </c>
      <c r="BF146" s="655" t="str" cm="1">
        <f t="array" ref="BF146">IF(SUMPRODUCT(COUNTIF(M146:O146, M146:O146))&gt;COUNTA(M146:O146),"error","")</f>
        <v/>
      </c>
      <c r="BG146" s="644" t="str">
        <f t="shared" si="48"/>
        <v/>
      </c>
      <c r="BH146" s="644" t="str">
        <f t="shared" si="49"/>
        <v/>
      </c>
      <c r="BI146" s="644" t="str">
        <f t="shared" si="42"/>
        <v/>
      </c>
      <c r="BJ146" s="647"/>
      <c r="BK146" s="638"/>
      <c r="BL146" s="644" t="str">
        <f t="shared" si="33"/>
        <v/>
      </c>
      <c r="BM146" s="644" t="str">
        <f t="shared" si="38"/>
        <v/>
      </c>
      <c r="BN146" s="644" t="str">
        <f t="shared" si="34"/>
        <v/>
      </c>
      <c r="BO146" s="644" t="str">
        <f t="shared" si="50"/>
        <v/>
      </c>
      <c r="BP146" s="641"/>
      <c r="BQ146" s="644"/>
      <c r="BR146" s="638"/>
      <c r="BS146" s="638"/>
      <c r="BT146" s="644" t="str">
        <f t="shared" si="35"/>
        <v/>
      </c>
      <c r="BU146" s="644" t="str">
        <f t="shared" si="36"/>
        <v/>
      </c>
      <c r="BV146" s="644" t="str">
        <f>IF(F146="","",IF(OR(分岐管理シート!AE144&lt;27,分岐管理シート!AE144&gt;38),"error",""))</f>
        <v/>
      </c>
      <c r="BW146" s="644" t="str">
        <f>IF(AND(D146="R7_補正", OR(分岐管理シート!AF144&lt;27,分岐管理シート!AF144&gt;38)),"error","")</f>
        <v/>
      </c>
      <c r="BX146" s="644" t="str">
        <f>IF(F146="","",IF(OR(分岐管理シート!AG144&lt;27,分岐管理シート!AG144&gt;39),"error",""))</f>
        <v/>
      </c>
      <c r="BY146" s="644" t="str">
        <f>IF(F146="","",IF(AND(AD146="－",OR(分岐管理シート!AG144&lt;27,分岐管理シート!AG144&gt;38)),"error",IF(AND(AD146="○",分岐管理シート!AG144&lt;27),"error","")))</f>
        <v/>
      </c>
      <c r="BZ146" s="641" t="str">
        <f>IF(OR(D146="", D146="R6_補正", D146="R7_予備"),
   "",IF(F146="","",IF(AND(VLOOKUP(AE146,―!$AH$15:$AI$40,2,FALSE) &lt;= VLOOKUP(AF146,―!$AH$15:$AI$40,2,FALSE),VLOOKUP(AF146,―!$AH$15:$AI$40,2,FALSE) &lt;= VLOOKUP(AG146,―!$AH$15:$AI$40,2,FALSE)),"","error")))</f>
        <v/>
      </c>
      <c r="CA146" s="647"/>
      <c r="CB146" s="638"/>
      <c r="CC146" s="638"/>
      <c r="CD146" s="644" t="str">
        <f>IF(F146="","",IF(OR(分岐管理シート!AJ144&lt;1,分岐管理シート!AJ144&gt;88),"error",""))</f>
        <v/>
      </c>
      <c r="CE146" s="644" t="str">
        <f t="shared" si="37"/>
        <v/>
      </c>
      <c r="CF146" s="644" t="str">
        <f>IF(F146="","",IF(OR(AND(分岐管理シート!D144=4, OR(分岐管理シート!AQ144&lt;4, 分岐管理シート!AQ144&gt;9)),AND(OR(分岐管理シート!D144=8, 分岐管理シート!D144=10), OR(分岐管理シート!AQ144&lt;7, 分岐管理シート!AQ144&gt;9))),"error",""))</f>
        <v/>
      </c>
      <c r="CG146" s="644" t="str">
        <f t="shared" si="51"/>
        <v/>
      </c>
      <c r="CH146" s="644" t="str">
        <f>分岐管理シート!BD144</f>
        <v/>
      </c>
      <c r="CI146" s="666" t="str">
        <f t="shared" si="52"/>
        <v/>
      </c>
    </row>
    <row r="147" spans="1:87" ht="24" x14ac:dyDescent="0.15">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88"/>
      <c r="AN147" s="567"/>
      <c r="AO147" s="691"/>
      <c r="AP147" s="564"/>
      <c r="AQ147" s="568"/>
      <c r="AR147" s="622"/>
      <c r="AS147" s="628"/>
      <c r="AT147" s="633"/>
      <c r="AU147" s="655" t="str">
        <f t="shared" si="39"/>
        <v/>
      </c>
      <c r="AV147" s="655" t="str">
        <f t="shared" si="40"/>
        <v/>
      </c>
      <c r="AW147" s="655" t="str">
        <f t="shared" si="29"/>
        <v/>
      </c>
      <c r="AX147" s="655" t="str">
        <f t="shared" si="30"/>
        <v/>
      </c>
      <c r="AY147" s="655" t="str">
        <f t="shared" si="31"/>
        <v/>
      </c>
      <c r="AZ147" s="655" t="str">
        <f>IF(F147="","",IF(OR(AND(分岐管理シート!D145=4,J147="Ⅱ．物価高の克服"),AND(分岐管理シート!D145=8,J147="米国関税措置"),AND(分岐管理シート!D145=10,J147="Ⅰ．生活の安全保障・物価高への対応")),"","error"))</f>
        <v/>
      </c>
      <c r="BA147" s="644" t="str">
        <f t="shared" si="32"/>
        <v/>
      </c>
      <c r="BB147" s="644" t="str">
        <f t="shared" si="41"/>
        <v/>
      </c>
      <c r="BC147" s="656" t="str">
        <f t="shared" si="47"/>
        <v/>
      </c>
      <c r="BD147" s="657" t="str">
        <f t="shared" si="43"/>
        <v/>
      </c>
      <c r="BE147" s="644" t="str">
        <f t="shared" si="44"/>
        <v/>
      </c>
      <c r="BF147" s="655" t="str" cm="1">
        <f t="array" ref="BF147">IF(SUMPRODUCT(COUNTIF(M147:O147, M147:O147))&gt;COUNTA(M147:O147),"error","")</f>
        <v/>
      </c>
      <c r="BG147" s="644" t="str">
        <f t="shared" si="48"/>
        <v/>
      </c>
      <c r="BH147" s="644" t="str">
        <f t="shared" si="49"/>
        <v/>
      </c>
      <c r="BI147" s="644" t="str">
        <f t="shared" si="42"/>
        <v/>
      </c>
      <c r="BJ147" s="647"/>
      <c r="BK147" s="638"/>
      <c r="BL147" s="644" t="str">
        <f t="shared" si="33"/>
        <v/>
      </c>
      <c r="BM147" s="644" t="str">
        <f t="shared" si="38"/>
        <v/>
      </c>
      <c r="BN147" s="644" t="str">
        <f t="shared" si="34"/>
        <v/>
      </c>
      <c r="BO147" s="644" t="str">
        <f t="shared" si="50"/>
        <v/>
      </c>
      <c r="BP147" s="641"/>
      <c r="BQ147" s="644"/>
      <c r="BR147" s="638"/>
      <c r="BS147" s="638"/>
      <c r="BT147" s="644" t="str">
        <f t="shared" si="35"/>
        <v/>
      </c>
      <c r="BU147" s="644" t="str">
        <f t="shared" si="36"/>
        <v/>
      </c>
      <c r="BV147" s="644" t="str">
        <f>IF(F147="","",IF(OR(分岐管理シート!AE145&lt;27,分岐管理シート!AE145&gt;38),"error",""))</f>
        <v/>
      </c>
      <c r="BW147" s="644" t="str">
        <f>IF(AND(D147="R7_補正", OR(分岐管理シート!AF145&lt;27,分岐管理シート!AF145&gt;38)),"error","")</f>
        <v/>
      </c>
      <c r="BX147" s="644" t="str">
        <f>IF(F147="","",IF(OR(分岐管理シート!AG145&lt;27,分岐管理シート!AG145&gt;39),"error",""))</f>
        <v/>
      </c>
      <c r="BY147" s="644" t="str">
        <f>IF(F147="","",IF(AND(AD147="－",OR(分岐管理シート!AG145&lt;27,分岐管理シート!AG145&gt;38)),"error",IF(AND(AD147="○",分岐管理シート!AG145&lt;27),"error","")))</f>
        <v/>
      </c>
      <c r="BZ147" s="641" t="str">
        <f>IF(OR(D147="", D147="R6_補正", D147="R7_予備"),
   "",IF(F147="","",IF(AND(VLOOKUP(AE147,―!$AH$15:$AI$40,2,FALSE) &lt;= VLOOKUP(AF147,―!$AH$15:$AI$40,2,FALSE),VLOOKUP(AF147,―!$AH$15:$AI$40,2,FALSE) &lt;= VLOOKUP(AG147,―!$AH$15:$AI$40,2,FALSE)),"","error")))</f>
        <v/>
      </c>
      <c r="CA147" s="647"/>
      <c r="CB147" s="638"/>
      <c r="CC147" s="638"/>
      <c r="CD147" s="644" t="str">
        <f>IF(F147="","",IF(OR(分岐管理シート!AJ145&lt;1,分岐管理シート!AJ145&gt;88),"error",""))</f>
        <v/>
      </c>
      <c r="CE147" s="644" t="str">
        <f t="shared" si="37"/>
        <v/>
      </c>
      <c r="CF147" s="644" t="str">
        <f>IF(F147="","",IF(OR(AND(分岐管理シート!D145=4, OR(分岐管理シート!AQ145&lt;4, 分岐管理シート!AQ145&gt;9)),AND(OR(分岐管理シート!D145=8, 分岐管理シート!D145=10), OR(分岐管理シート!AQ145&lt;7, 分岐管理シート!AQ145&gt;9))),"error",""))</f>
        <v/>
      </c>
      <c r="CG147" s="644" t="str">
        <f t="shared" si="51"/>
        <v/>
      </c>
      <c r="CH147" s="644" t="str">
        <f>分岐管理シート!BD145</f>
        <v/>
      </c>
      <c r="CI147" s="666" t="str">
        <f t="shared" si="52"/>
        <v/>
      </c>
    </row>
    <row r="148" spans="1:87" ht="24" x14ac:dyDescent="0.15">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88"/>
      <c r="AN148" s="567"/>
      <c r="AO148" s="691"/>
      <c r="AP148" s="564"/>
      <c r="AQ148" s="568"/>
      <c r="AR148" s="622"/>
      <c r="AS148" s="628"/>
      <c r="AT148" s="633"/>
      <c r="AU148" s="655" t="str">
        <f t="shared" si="39"/>
        <v/>
      </c>
      <c r="AV148" s="655" t="str">
        <f t="shared" si="40"/>
        <v/>
      </c>
      <c r="AW148" s="655" t="str">
        <f t="shared" si="29"/>
        <v/>
      </c>
      <c r="AX148" s="655" t="str">
        <f t="shared" si="30"/>
        <v/>
      </c>
      <c r="AY148" s="655" t="str">
        <f t="shared" si="31"/>
        <v/>
      </c>
      <c r="AZ148" s="655" t="str">
        <f>IF(F148="","",IF(OR(AND(分岐管理シート!D146=4,J148="Ⅱ．物価高の克服"),AND(分岐管理シート!D146=8,J148="米国関税措置"),AND(分岐管理シート!D146=10,J148="Ⅰ．生活の安全保障・物価高への対応")),"","error"))</f>
        <v/>
      </c>
      <c r="BA148" s="644" t="str">
        <f t="shared" si="32"/>
        <v/>
      </c>
      <c r="BB148" s="644" t="str">
        <f t="shared" si="41"/>
        <v/>
      </c>
      <c r="BC148" s="656" t="str">
        <f t="shared" si="47"/>
        <v/>
      </c>
      <c r="BD148" s="657" t="str">
        <f t="shared" si="43"/>
        <v/>
      </c>
      <c r="BE148" s="644" t="str">
        <f t="shared" si="44"/>
        <v/>
      </c>
      <c r="BF148" s="655" t="str" cm="1">
        <f t="array" ref="BF148">IF(SUMPRODUCT(COUNTIF(M148:O148, M148:O148))&gt;COUNTA(M148:O148),"error","")</f>
        <v/>
      </c>
      <c r="BG148" s="644" t="str">
        <f t="shared" si="48"/>
        <v/>
      </c>
      <c r="BH148" s="644" t="str">
        <f t="shared" si="49"/>
        <v/>
      </c>
      <c r="BI148" s="644" t="str">
        <f t="shared" si="42"/>
        <v/>
      </c>
      <c r="BJ148" s="647"/>
      <c r="BK148" s="638"/>
      <c r="BL148" s="644" t="str">
        <f t="shared" si="33"/>
        <v/>
      </c>
      <c r="BM148" s="644" t="str">
        <f t="shared" si="38"/>
        <v/>
      </c>
      <c r="BN148" s="644" t="str">
        <f t="shared" si="34"/>
        <v/>
      </c>
      <c r="BO148" s="644" t="str">
        <f t="shared" si="50"/>
        <v/>
      </c>
      <c r="BP148" s="641"/>
      <c r="BQ148" s="644"/>
      <c r="BR148" s="638"/>
      <c r="BS148" s="638"/>
      <c r="BT148" s="644" t="str">
        <f t="shared" si="35"/>
        <v/>
      </c>
      <c r="BU148" s="644" t="str">
        <f t="shared" si="36"/>
        <v/>
      </c>
      <c r="BV148" s="644" t="str">
        <f>IF(F148="","",IF(OR(分岐管理シート!AE146&lt;27,分岐管理シート!AE146&gt;38),"error",""))</f>
        <v/>
      </c>
      <c r="BW148" s="644" t="str">
        <f>IF(AND(D148="R7_補正", OR(分岐管理シート!AF146&lt;27,分岐管理シート!AF146&gt;38)),"error","")</f>
        <v/>
      </c>
      <c r="BX148" s="644" t="str">
        <f>IF(F148="","",IF(OR(分岐管理シート!AG146&lt;27,分岐管理シート!AG146&gt;39),"error",""))</f>
        <v/>
      </c>
      <c r="BY148" s="644" t="str">
        <f>IF(F148="","",IF(AND(AD148="－",OR(分岐管理シート!AG146&lt;27,分岐管理シート!AG146&gt;38)),"error",IF(AND(AD148="○",分岐管理シート!AG146&lt;27),"error","")))</f>
        <v/>
      </c>
      <c r="BZ148" s="641" t="str">
        <f>IF(OR(D148="", D148="R6_補正", D148="R7_予備"),
   "",IF(F148="","",IF(AND(VLOOKUP(AE148,―!$AH$15:$AI$40,2,FALSE) &lt;= VLOOKUP(AF148,―!$AH$15:$AI$40,2,FALSE),VLOOKUP(AF148,―!$AH$15:$AI$40,2,FALSE) &lt;= VLOOKUP(AG148,―!$AH$15:$AI$40,2,FALSE)),"","error")))</f>
        <v/>
      </c>
      <c r="CA148" s="647"/>
      <c r="CB148" s="638"/>
      <c r="CC148" s="638"/>
      <c r="CD148" s="644" t="str">
        <f>IF(F148="","",IF(OR(分岐管理シート!AJ146&lt;1,分岐管理シート!AJ146&gt;88),"error",""))</f>
        <v/>
      </c>
      <c r="CE148" s="644" t="str">
        <f t="shared" si="37"/>
        <v/>
      </c>
      <c r="CF148" s="644" t="str">
        <f>IF(F148="","",IF(OR(AND(分岐管理シート!D146=4, OR(分岐管理シート!AQ146&lt;4, 分岐管理シート!AQ146&gt;9)),AND(OR(分岐管理シート!D146=8, 分岐管理シート!D146=10), OR(分岐管理シート!AQ146&lt;7, 分岐管理シート!AQ146&gt;9))),"error",""))</f>
        <v/>
      </c>
      <c r="CG148" s="644" t="str">
        <f t="shared" si="51"/>
        <v/>
      </c>
      <c r="CH148" s="644" t="str">
        <f>分岐管理シート!BD146</f>
        <v/>
      </c>
      <c r="CI148" s="666" t="str">
        <f t="shared" si="52"/>
        <v/>
      </c>
    </row>
    <row r="149" spans="1:87" ht="24" x14ac:dyDescent="0.15">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88"/>
      <c r="AN149" s="567"/>
      <c r="AO149" s="691"/>
      <c r="AP149" s="564"/>
      <c r="AQ149" s="568"/>
      <c r="AR149" s="622"/>
      <c r="AS149" s="628"/>
      <c r="AT149" s="633"/>
      <c r="AU149" s="655" t="str">
        <f t="shared" si="39"/>
        <v/>
      </c>
      <c r="AV149" s="655" t="str">
        <f t="shared" si="40"/>
        <v/>
      </c>
      <c r="AW149" s="655" t="str">
        <f t="shared" si="29"/>
        <v/>
      </c>
      <c r="AX149" s="655" t="str">
        <f t="shared" si="30"/>
        <v/>
      </c>
      <c r="AY149" s="655" t="str">
        <f t="shared" si="31"/>
        <v/>
      </c>
      <c r="AZ149" s="655" t="str">
        <f>IF(F149="","",IF(OR(AND(分岐管理シート!D147=4,J149="Ⅱ．物価高の克服"),AND(分岐管理シート!D147=8,J149="米国関税措置"),AND(分岐管理シート!D147=10,J149="Ⅰ．生活の安全保障・物価高への対応")),"","error"))</f>
        <v/>
      </c>
      <c r="BA149" s="644" t="str">
        <f t="shared" si="32"/>
        <v/>
      </c>
      <c r="BB149" s="644" t="str">
        <f t="shared" si="41"/>
        <v/>
      </c>
      <c r="BC149" s="656" t="str">
        <f t="shared" si="47"/>
        <v/>
      </c>
      <c r="BD149" s="657" t="str">
        <f t="shared" si="43"/>
        <v/>
      </c>
      <c r="BE149" s="644" t="str">
        <f t="shared" si="44"/>
        <v/>
      </c>
      <c r="BF149" s="655" t="str" cm="1">
        <f t="array" ref="BF149">IF(SUMPRODUCT(COUNTIF(M149:O149, M149:O149))&gt;COUNTA(M149:O149),"error","")</f>
        <v/>
      </c>
      <c r="BG149" s="644" t="str">
        <f t="shared" si="48"/>
        <v/>
      </c>
      <c r="BH149" s="644" t="str">
        <f t="shared" si="49"/>
        <v/>
      </c>
      <c r="BI149" s="644" t="str">
        <f t="shared" si="42"/>
        <v/>
      </c>
      <c r="BJ149" s="647"/>
      <c r="BK149" s="638"/>
      <c r="BL149" s="644" t="str">
        <f t="shared" si="33"/>
        <v/>
      </c>
      <c r="BM149" s="644" t="str">
        <f t="shared" si="38"/>
        <v/>
      </c>
      <c r="BN149" s="644" t="str">
        <f t="shared" si="34"/>
        <v/>
      </c>
      <c r="BO149" s="644" t="str">
        <f t="shared" si="50"/>
        <v/>
      </c>
      <c r="BP149" s="641"/>
      <c r="BQ149" s="644"/>
      <c r="BR149" s="638"/>
      <c r="BS149" s="638"/>
      <c r="BT149" s="644" t="str">
        <f t="shared" si="35"/>
        <v/>
      </c>
      <c r="BU149" s="644" t="str">
        <f t="shared" si="36"/>
        <v/>
      </c>
      <c r="BV149" s="644" t="str">
        <f>IF(F149="","",IF(OR(分岐管理シート!AE147&lt;27,分岐管理シート!AE147&gt;38),"error",""))</f>
        <v/>
      </c>
      <c r="BW149" s="644" t="str">
        <f>IF(AND(D149="R7_補正", OR(分岐管理シート!AF147&lt;27,分岐管理シート!AF147&gt;38)),"error","")</f>
        <v/>
      </c>
      <c r="BX149" s="644" t="str">
        <f>IF(F149="","",IF(OR(分岐管理シート!AG147&lt;27,分岐管理シート!AG147&gt;39),"error",""))</f>
        <v/>
      </c>
      <c r="BY149" s="644" t="str">
        <f>IF(F149="","",IF(AND(AD149="－",OR(分岐管理シート!AG147&lt;27,分岐管理シート!AG147&gt;38)),"error",IF(AND(AD149="○",分岐管理シート!AG147&lt;27),"error","")))</f>
        <v/>
      </c>
      <c r="BZ149" s="641" t="str">
        <f>IF(OR(D149="", D149="R6_補正", D149="R7_予備"),
   "",IF(F149="","",IF(AND(VLOOKUP(AE149,―!$AH$15:$AI$40,2,FALSE) &lt;= VLOOKUP(AF149,―!$AH$15:$AI$40,2,FALSE),VLOOKUP(AF149,―!$AH$15:$AI$40,2,FALSE) &lt;= VLOOKUP(AG149,―!$AH$15:$AI$40,2,FALSE)),"","error")))</f>
        <v/>
      </c>
      <c r="CA149" s="647"/>
      <c r="CB149" s="638"/>
      <c r="CC149" s="638"/>
      <c r="CD149" s="644" t="str">
        <f>IF(F149="","",IF(OR(分岐管理シート!AJ147&lt;1,分岐管理シート!AJ147&gt;88),"error",""))</f>
        <v/>
      </c>
      <c r="CE149" s="644" t="str">
        <f t="shared" si="37"/>
        <v/>
      </c>
      <c r="CF149" s="644" t="str">
        <f>IF(F149="","",IF(OR(AND(分岐管理シート!D147=4, OR(分岐管理シート!AQ147&lt;4, 分岐管理シート!AQ147&gt;9)),AND(OR(分岐管理シート!D147=8, 分岐管理シート!D147=10), OR(分岐管理シート!AQ147&lt;7, 分岐管理シート!AQ147&gt;9))),"error",""))</f>
        <v/>
      </c>
      <c r="CG149" s="644" t="str">
        <f t="shared" si="51"/>
        <v/>
      </c>
      <c r="CH149" s="644" t="str">
        <f>分岐管理シート!BD147</f>
        <v/>
      </c>
      <c r="CI149" s="666" t="str">
        <f t="shared" si="52"/>
        <v/>
      </c>
    </row>
    <row r="150" spans="1:87" ht="24" x14ac:dyDescent="0.15">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88"/>
      <c r="AN150" s="567"/>
      <c r="AO150" s="691"/>
      <c r="AP150" s="564"/>
      <c r="AQ150" s="568"/>
      <c r="AR150" s="622"/>
      <c r="AS150" s="628"/>
      <c r="AT150" s="633"/>
      <c r="AU150" s="655" t="str">
        <f t="shared" si="39"/>
        <v/>
      </c>
      <c r="AV150" s="655" t="str">
        <f t="shared" si="40"/>
        <v/>
      </c>
      <c r="AW150" s="655" t="str">
        <f t="shared" si="29"/>
        <v/>
      </c>
      <c r="AX150" s="655" t="str">
        <f t="shared" si="30"/>
        <v/>
      </c>
      <c r="AY150" s="655" t="str">
        <f t="shared" si="31"/>
        <v/>
      </c>
      <c r="AZ150" s="655" t="str">
        <f>IF(F150="","",IF(OR(AND(分岐管理シート!D148=4,J150="Ⅱ．物価高の克服"),AND(分岐管理シート!D148=8,J150="米国関税措置"),AND(分岐管理シート!D148=10,J150="Ⅰ．生活の安全保障・物価高への対応")),"","error"))</f>
        <v/>
      </c>
      <c r="BA150" s="644" t="str">
        <f t="shared" si="32"/>
        <v/>
      </c>
      <c r="BB150" s="644" t="str">
        <f t="shared" si="41"/>
        <v/>
      </c>
      <c r="BC150" s="656" t="str">
        <f t="shared" si="47"/>
        <v/>
      </c>
      <c r="BD150" s="657" t="str">
        <f t="shared" si="43"/>
        <v/>
      </c>
      <c r="BE150" s="644" t="str">
        <f t="shared" si="44"/>
        <v/>
      </c>
      <c r="BF150" s="655" t="str" cm="1">
        <f t="array" ref="BF150">IF(SUMPRODUCT(COUNTIF(M150:O150, M150:O150))&gt;COUNTA(M150:O150),"error","")</f>
        <v/>
      </c>
      <c r="BG150" s="644" t="str">
        <f t="shared" si="48"/>
        <v/>
      </c>
      <c r="BH150" s="644" t="str">
        <f t="shared" si="49"/>
        <v/>
      </c>
      <c r="BI150" s="644" t="str">
        <f t="shared" si="42"/>
        <v/>
      </c>
      <c r="BJ150" s="647"/>
      <c r="BK150" s="638"/>
      <c r="BL150" s="644" t="str">
        <f t="shared" si="33"/>
        <v/>
      </c>
      <c r="BM150" s="644" t="str">
        <f t="shared" si="38"/>
        <v/>
      </c>
      <c r="BN150" s="644" t="str">
        <f t="shared" si="34"/>
        <v/>
      </c>
      <c r="BO150" s="644" t="str">
        <f t="shared" si="50"/>
        <v/>
      </c>
      <c r="BP150" s="641"/>
      <c r="BQ150" s="644"/>
      <c r="BR150" s="638"/>
      <c r="BS150" s="638"/>
      <c r="BT150" s="644" t="str">
        <f t="shared" si="35"/>
        <v/>
      </c>
      <c r="BU150" s="644" t="str">
        <f t="shared" si="36"/>
        <v/>
      </c>
      <c r="BV150" s="644" t="str">
        <f>IF(F150="","",IF(OR(分岐管理シート!AE148&lt;27,分岐管理シート!AE148&gt;38),"error",""))</f>
        <v/>
      </c>
      <c r="BW150" s="644" t="str">
        <f>IF(AND(D150="R7_補正", OR(分岐管理シート!AF148&lt;27,分岐管理シート!AF148&gt;38)),"error","")</f>
        <v/>
      </c>
      <c r="BX150" s="644" t="str">
        <f>IF(F150="","",IF(OR(分岐管理シート!AG148&lt;27,分岐管理シート!AG148&gt;39),"error",""))</f>
        <v/>
      </c>
      <c r="BY150" s="644" t="str">
        <f>IF(F150="","",IF(AND(AD150="－",OR(分岐管理シート!AG148&lt;27,分岐管理シート!AG148&gt;38)),"error",IF(AND(AD150="○",分岐管理シート!AG148&lt;27),"error","")))</f>
        <v/>
      </c>
      <c r="BZ150" s="641" t="str">
        <f>IF(OR(D150="", D150="R6_補正", D150="R7_予備"),
   "",IF(F150="","",IF(AND(VLOOKUP(AE150,―!$AH$15:$AI$40,2,FALSE) &lt;= VLOOKUP(AF150,―!$AH$15:$AI$40,2,FALSE),VLOOKUP(AF150,―!$AH$15:$AI$40,2,FALSE) &lt;= VLOOKUP(AG150,―!$AH$15:$AI$40,2,FALSE)),"","error")))</f>
        <v/>
      </c>
      <c r="CA150" s="647"/>
      <c r="CB150" s="638"/>
      <c r="CC150" s="638"/>
      <c r="CD150" s="644" t="str">
        <f>IF(F150="","",IF(OR(分岐管理シート!AJ148&lt;1,分岐管理シート!AJ148&gt;88),"error",""))</f>
        <v/>
      </c>
      <c r="CE150" s="644" t="str">
        <f t="shared" si="37"/>
        <v/>
      </c>
      <c r="CF150" s="644" t="str">
        <f>IF(F150="","",IF(OR(AND(分岐管理シート!D148=4, OR(分岐管理シート!AQ148&lt;4, 分岐管理シート!AQ148&gt;9)),AND(OR(分岐管理シート!D148=8, 分岐管理シート!D148=10), OR(分岐管理シート!AQ148&lt;7, 分岐管理シート!AQ148&gt;9))),"error",""))</f>
        <v/>
      </c>
      <c r="CG150" s="644" t="str">
        <f t="shared" si="51"/>
        <v/>
      </c>
      <c r="CH150" s="644" t="str">
        <f>分岐管理シート!BD148</f>
        <v/>
      </c>
      <c r="CI150" s="666" t="str">
        <f t="shared" si="52"/>
        <v/>
      </c>
    </row>
    <row r="151" spans="1:87" ht="24" x14ac:dyDescent="0.15">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88"/>
      <c r="AN151" s="567"/>
      <c r="AO151" s="691"/>
      <c r="AP151" s="564"/>
      <c r="AQ151" s="568"/>
      <c r="AR151" s="622"/>
      <c r="AS151" s="628"/>
      <c r="AT151" s="633"/>
      <c r="AU151" s="655" t="str">
        <f t="shared" si="39"/>
        <v/>
      </c>
      <c r="AV151" s="655" t="str">
        <f t="shared" si="40"/>
        <v/>
      </c>
      <c r="AW151" s="655" t="str">
        <f t="shared" si="29"/>
        <v/>
      </c>
      <c r="AX151" s="655" t="str">
        <f t="shared" si="30"/>
        <v/>
      </c>
      <c r="AY151" s="655" t="str">
        <f t="shared" si="31"/>
        <v/>
      </c>
      <c r="AZ151" s="655" t="str">
        <f>IF(F151="","",IF(OR(AND(分岐管理シート!D149=4,J151="Ⅱ．物価高の克服"),AND(分岐管理シート!D149=8,J151="米国関税措置"),AND(分岐管理シート!D149=10,J151="Ⅰ．生活の安全保障・物価高への対応")),"","error"))</f>
        <v/>
      </c>
      <c r="BA151" s="644" t="str">
        <f t="shared" si="32"/>
        <v/>
      </c>
      <c r="BB151" s="644" t="str">
        <f t="shared" si="41"/>
        <v/>
      </c>
      <c r="BC151" s="656" t="str">
        <f t="shared" si="47"/>
        <v/>
      </c>
      <c r="BD151" s="657" t="str">
        <f t="shared" si="43"/>
        <v/>
      </c>
      <c r="BE151" s="644" t="str">
        <f t="shared" si="44"/>
        <v/>
      </c>
      <c r="BF151" s="655" t="str" cm="1">
        <f t="array" ref="BF151">IF(SUMPRODUCT(COUNTIF(M151:O151, M151:O151))&gt;COUNTA(M151:O151),"error","")</f>
        <v/>
      </c>
      <c r="BG151" s="644" t="str">
        <f t="shared" si="48"/>
        <v/>
      </c>
      <c r="BH151" s="644" t="str">
        <f t="shared" si="49"/>
        <v/>
      </c>
      <c r="BI151" s="644" t="str">
        <f t="shared" si="42"/>
        <v/>
      </c>
      <c r="BJ151" s="647"/>
      <c r="BK151" s="638"/>
      <c r="BL151" s="644" t="str">
        <f t="shared" si="33"/>
        <v/>
      </c>
      <c r="BM151" s="644" t="str">
        <f t="shared" si="38"/>
        <v/>
      </c>
      <c r="BN151" s="644" t="str">
        <f t="shared" si="34"/>
        <v/>
      </c>
      <c r="BO151" s="644" t="str">
        <f t="shared" si="50"/>
        <v/>
      </c>
      <c r="BP151" s="641"/>
      <c r="BQ151" s="644"/>
      <c r="BR151" s="638"/>
      <c r="BS151" s="638"/>
      <c r="BT151" s="644" t="str">
        <f t="shared" si="35"/>
        <v/>
      </c>
      <c r="BU151" s="644" t="str">
        <f t="shared" si="36"/>
        <v/>
      </c>
      <c r="BV151" s="644" t="str">
        <f>IF(F151="","",IF(OR(分岐管理シート!AE149&lt;27,分岐管理シート!AE149&gt;38),"error",""))</f>
        <v/>
      </c>
      <c r="BW151" s="644" t="str">
        <f>IF(AND(D151="R7_補正", OR(分岐管理シート!AF149&lt;27,分岐管理シート!AF149&gt;38)),"error","")</f>
        <v/>
      </c>
      <c r="BX151" s="644" t="str">
        <f>IF(F151="","",IF(OR(分岐管理シート!AG149&lt;27,分岐管理シート!AG149&gt;39),"error",""))</f>
        <v/>
      </c>
      <c r="BY151" s="644" t="str">
        <f>IF(F151="","",IF(AND(AD151="－",OR(分岐管理シート!AG149&lt;27,分岐管理シート!AG149&gt;38)),"error",IF(AND(AD151="○",分岐管理シート!AG149&lt;27),"error","")))</f>
        <v/>
      </c>
      <c r="BZ151" s="641" t="str">
        <f>IF(OR(D151="", D151="R6_補正", D151="R7_予備"),
   "",IF(F151="","",IF(AND(VLOOKUP(AE151,―!$AH$15:$AI$40,2,FALSE) &lt;= VLOOKUP(AF151,―!$AH$15:$AI$40,2,FALSE),VLOOKUP(AF151,―!$AH$15:$AI$40,2,FALSE) &lt;= VLOOKUP(AG151,―!$AH$15:$AI$40,2,FALSE)),"","error")))</f>
        <v/>
      </c>
      <c r="CA151" s="647"/>
      <c r="CB151" s="638"/>
      <c r="CC151" s="638"/>
      <c r="CD151" s="644" t="str">
        <f>IF(F151="","",IF(OR(分岐管理シート!AJ149&lt;1,分岐管理シート!AJ149&gt;88),"error",""))</f>
        <v/>
      </c>
      <c r="CE151" s="644" t="str">
        <f t="shared" si="37"/>
        <v/>
      </c>
      <c r="CF151" s="644" t="str">
        <f>IF(F151="","",IF(OR(AND(分岐管理シート!D149=4, OR(分岐管理シート!AQ149&lt;4, 分岐管理シート!AQ149&gt;9)),AND(OR(分岐管理シート!D149=8, 分岐管理シート!D149=10), OR(分岐管理シート!AQ149&lt;7, 分岐管理シート!AQ149&gt;9))),"error",""))</f>
        <v/>
      </c>
      <c r="CG151" s="644" t="str">
        <f t="shared" si="51"/>
        <v/>
      </c>
      <c r="CH151" s="644" t="str">
        <f>分岐管理シート!BD149</f>
        <v/>
      </c>
      <c r="CI151" s="666" t="str">
        <f t="shared" si="52"/>
        <v/>
      </c>
    </row>
    <row r="152" spans="1:87" ht="24" x14ac:dyDescent="0.15">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88"/>
      <c r="AN152" s="567"/>
      <c r="AO152" s="691"/>
      <c r="AP152" s="564"/>
      <c r="AQ152" s="568"/>
      <c r="AR152" s="622"/>
      <c r="AS152" s="628"/>
      <c r="AT152" s="633"/>
      <c r="AU152" s="655" t="str">
        <f t="shared" si="39"/>
        <v/>
      </c>
      <c r="AV152" s="655" t="str">
        <f t="shared" si="40"/>
        <v/>
      </c>
      <c r="AW152" s="655" t="str">
        <f t="shared" si="29"/>
        <v/>
      </c>
      <c r="AX152" s="655" t="str">
        <f t="shared" si="30"/>
        <v/>
      </c>
      <c r="AY152" s="655" t="str">
        <f t="shared" si="31"/>
        <v/>
      </c>
      <c r="AZ152" s="655" t="str">
        <f>IF(F152="","",IF(OR(AND(分岐管理シート!D150=4,J152="Ⅱ．物価高の克服"),AND(分岐管理シート!D150=8,J152="米国関税措置"),AND(分岐管理シート!D150=10,J152="Ⅰ．生活の安全保障・物価高への対応")),"","error"))</f>
        <v/>
      </c>
      <c r="BA152" s="644" t="str">
        <f t="shared" si="32"/>
        <v/>
      </c>
      <c r="BB152" s="644" t="str">
        <f t="shared" si="41"/>
        <v/>
      </c>
      <c r="BC152" s="656" t="str">
        <f t="shared" si="47"/>
        <v/>
      </c>
      <c r="BD152" s="657" t="str">
        <f t="shared" si="43"/>
        <v/>
      </c>
      <c r="BE152" s="644" t="str">
        <f t="shared" si="44"/>
        <v/>
      </c>
      <c r="BF152" s="655" t="str" cm="1">
        <f t="array" ref="BF152">IF(SUMPRODUCT(COUNTIF(M152:O152, M152:O152))&gt;COUNTA(M152:O152),"error","")</f>
        <v/>
      </c>
      <c r="BG152" s="644" t="str">
        <f t="shared" si="48"/>
        <v/>
      </c>
      <c r="BH152" s="644" t="str">
        <f t="shared" si="49"/>
        <v/>
      </c>
      <c r="BI152" s="644" t="str">
        <f t="shared" si="42"/>
        <v/>
      </c>
      <c r="BJ152" s="647"/>
      <c r="BK152" s="638"/>
      <c r="BL152" s="644" t="str">
        <f t="shared" si="33"/>
        <v/>
      </c>
      <c r="BM152" s="644" t="str">
        <f t="shared" si="38"/>
        <v/>
      </c>
      <c r="BN152" s="644" t="str">
        <f t="shared" si="34"/>
        <v/>
      </c>
      <c r="BO152" s="644" t="str">
        <f t="shared" si="50"/>
        <v/>
      </c>
      <c r="BP152" s="641"/>
      <c r="BQ152" s="644"/>
      <c r="BR152" s="638"/>
      <c r="BS152" s="638"/>
      <c r="BT152" s="644" t="str">
        <f t="shared" si="35"/>
        <v/>
      </c>
      <c r="BU152" s="644" t="str">
        <f t="shared" si="36"/>
        <v/>
      </c>
      <c r="BV152" s="644" t="str">
        <f>IF(F152="","",IF(OR(分岐管理シート!AE150&lt;27,分岐管理シート!AE150&gt;38),"error",""))</f>
        <v/>
      </c>
      <c r="BW152" s="644" t="str">
        <f>IF(AND(D152="R7_補正", OR(分岐管理シート!AF150&lt;27,分岐管理シート!AF150&gt;38)),"error","")</f>
        <v/>
      </c>
      <c r="BX152" s="644" t="str">
        <f>IF(F152="","",IF(OR(分岐管理シート!AG150&lt;27,分岐管理シート!AG150&gt;39),"error",""))</f>
        <v/>
      </c>
      <c r="BY152" s="644" t="str">
        <f>IF(F152="","",IF(AND(AD152="－",OR(分岐管理シート!AG150&lt;27,分岐管理シート!AG150&gt;38)),"error",IF(AND(AD152="○",分岐管理シート!AG150&lt;27),"error","")))</f>
        <v/>
      </c>
      <c r="BZ152" s="641" t="str">
        <f>IF(OR(D152="", D152="R6_補正", D152="R7_予備"),
   "",IF(F152="","",IF(AND(VLOOKUP(AE152,―!$AH$15:$AI$40,2,FALSE) &lt;= VLOOKUP(AF152,―!$AH$15:$AI$40,2,FALSE),VLOOKUP(AF152,―!$AH$15:$AI$40,2,FALSE) &lt;= VLOOKUP(AG152,―!$AH$15:$AI$40,2,FALSE)),"","error")))</f>
        <v/>
      </c>
      <c r="CA152" s="647"/>
      <c r="CB152" s="638"/>
      <c r="CC152" s="638"/>
      <c r="CD152" s="644" t="str">
        <f>IF(F152="","",IF(OR(分岐管理シート!AJ150&lt;1,分岐管理シート!AJ150&gt;88),"error",""))</f>
        <v/>
      </c>
      <c r="CE152" s="644" t="str">
        <f t="shared" si="37"/>
        <v/>
      </c>
      <c r="CF152" s="644" t="str">
        <f>IF(F152="","",IF(OR(AND(分岐管理シート!D150=4, OR(分岐管理シート!AQ150&lt;4, 分岐管理シート!AQ150&gt;9)),AND(OR(分岐管理シート!D150=8, 分岐管理シート!D150=10), OR(分岐管理シート!AQ150&lt;7, 分岐管理シート!AQ150&gt;9))),"error",""))</f>
        <v/>
      </c>
      <c r="CG152" s="644" t="str">
        <f t="shared" si="51"/>
        <v/>
      </c>
      <c r="CH152" s="644" t="str">
        <f>分岐管理シート!BD150</f>
        <v/>
      </c>
      <c r="CI152" s="666" t="str">
        <f t="shared" si="52"/>
        <v/>
      </c>
    </row>
    <row r="153" spans="1:87" ht="24" x14ac:dyDescent="0.15">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88"/>
      <c r="AN153" s="567"/>
      <c r="AO153" s="691"/>
      <c r="AP153" s="564"/>
      <c r="AQ153" s="568"/>
      <c r="AR153" s="622"/>
      <c r="AS153" s="628"/>
      <c r="AT153" s="633"/>
      <c r="AU153" s="655" t="str">
        <f t="shared" si="39"/>
        <v/>
      </c>
      <c r="AV153" s="655" t="str">
        <f t="shared" si="40"/>
        <v/>
      </c>
      <c r="AW153" s="655" t="str">
        <f t="shared" si="29"/>
        <v/>
      </c>
      <c r="AX153" s="655" t="str">
        <f t="shared" si="30"/>
        <v/>
      </c>
      <c r="AY153" s="655" t="str">
        <f t="shared" si="31"/>
        <v/>
      </c>
      <c r="AZ153" s="655" t="str">
        <f>IF(F153="","",IF(OR(AND(分岐管理シート!D151=4,J153="Ⅱ．物価高の克服"),AND(分岐管理シート!D151=8,J153="米国関税措置"),AND(分岐管理シート!D151=10,J153="Ⅰ．生活の安全保障・物価高への対応")),"","error"))</f>
        <v/>
      </c>
      <c r="BA153" s="644" t="str">
        <f t="shared" si="32"/>
        <v/>
      </c>
      <c r="BB153" s="644" t="str">
        <f t="shared" si="41"/>
        <v/>
      </c>
      <c r="BC153" s="656" t="str">
        <f t="shared" si="47"/>
        <v/>
      </c>
      <c r="BD153" s="657" t="str">
        <f t="shared" si="43"/>
        <v/>
      </c>
      <c r="BE153" s="644" t="str">
        <f t="shared" si="44"/>
        <v/>
      </c>
      <c r="BF153" s="655" t="str" cm="1">
        <f t="array" ref="BF153">IF(SUMPRODUCT(COUNTIF(M153:O153, M153:O153))&gt;COUNTA(M153:O153),"error","")</f>
        <v/>
      </c>
      <c r="BG153" s="644" t="str">
        <f t="shared" si="48"/>
        <v/>
      </c>
      <c r="BH153" s="644" t="str">
        <f t="shared" si="49"/>
        <v/>
      </c>
      <c r="BI153" s="644" t="str">
        <f t="shared" si="42"/>
        <v/>
      </c>
      <c r="BJ153" s="647"/>
      <c r="BK153" s="638"/>
      <c r="BL153" s="644" t="str">
        <f t="shared" si="33"/>
        <v/>
      </c>
      <c r="BM153" s="644" t="str">
        <f t="shared" si="38"/>
        <v/>
      </c>
      <c r="BN153" s="644" t="str">
        <f t="shared" si="34"/>
        <v/>
      </c>
      <c r="BO153" s="644" t="str">
        <f t="shared" si="50"/>
        <v/>
      </c>
      <c r="BP153" s="641"/>
      <c r="BQ153" s="644"/>
      <c r="BR153" s="638"/>
      <c r="BS153" s="638"/>
      <c r="BT153" s="644" t="str">
        <f t="shared" si="35"/>
        <v/>
      </c>
      <c r="BU153" s="644" t="str">
        <f t="shared" si="36"/>
        <v/>
      </c>
      <c r="BV153" s="644" t="str">
        <f>IF(F153="","",IF(OR(分岐管理シート!AE151&lt;27,分岐管理シート!AE151&gt;38),"error",""))</f>
        <v/>
      </c>
      <c r="BW153" s="644" t="str">
        <f>IF(AND(D153="R7_補正", OR(分岐管理シート!AF151&lt;27,分岐管理シート!AF151&gt;38)),"error","")</f>
        <v/>
      </c>
      <c r="BX153" s="644" t="str">
        <f>IF(F153="","",IF(OR(分岐管理シート!AG151&lt;27,分岐管理シート!AG151&gt;39),"error",""))</f>
        <v/>
      </c>
      <c r="BY153" s="644" t="str">
        <f>IF(F153="","",IF(AND(AD153="－",OR(分岐管理シート!AG151&lt;27,分岐管理シート!AG151&gt;38)),"error",IF(AND(AD153="○",分岐管理シート!AG151&lt;27),"error","")))</f>
        <v/>
      </c>
      <c r="BZ153" s="641" t="str">
        <f>IF(OR(D153="", D153="R6_補正", D153="R7_予備"),
   "",IF(F153="","",IF(AND(VLOOKUP(AE153,―!$AH$15:$AI$40,2,FALSE) &lt;= VLOOKUP(AF153,―!$AH$15:$AI$40,2,FALSE),VLOOKUP(AF153,―!$AH$15:$AI$40,2,FALSE) &lt;= VLOOKUP(AG153,―!$AH$15:$AI$40,2,FALSE)),"","error")))</f>
        <v/>
      </c>
      <c r="CA153" s="647"/>
      <c r="CB153" s="638"/>
      <c r="CC153" s="638"/>
      <c r="CD153" s="644" t="str">
        <f>IF(F153="","",IF(OR(分岐管理シート!AJ151&lt;1,分岐管理シート!AJ151&gt;88),"error",""))</f>
        <v/>
      </c>
      <c r="CE153" s="644" t="str">
        <f t="shared" si="37"/>
        <v/>
      </c>
      <c r="CF153" s="644" t="str">
        <f>IF(F153="","",IF(OR(AND(分岐管理シート!D151=4, OR(分岐管理シート!AQ151&lt;4, 分岐管理シート!AQ151&gt;9)),AND(OR(分岐管理シート!D151=8, 分岐管理シート!D151=10), OR(分岐管理シート!AQ151&lt;7, 分岐管理シート!AQ151&gt;9))),"error",""))</f>
        <v/>
      </c>
      <c r="CG153" s="644" t="str">
        <f t="shared" si="51"/>
        <v/>
      </c>
      <c r="CH153" s="644" t="str">
        <f>分岐管理シート!BD151</f>
        <v/>
      </c>
      <c r="CI153" s="666" t="str">
        <f t="shared" si="52"/>
        <v/>
      </c>
    </row>
    <row r="154" spans="1:87" ht="24" x14ac:dyDescent="0.15">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88"/>
      <c r="AN154" s="567"/>
      <c r="AO154" s="691"/>
      <c r="AP154" s="564"/>
      <c r="AQ154" s="568"/>
      <c r="AR154" s="622"/>
      <c r="AS154" s="628"/>
      <c r="AT154" s="633"/>
      <c r="AU154" s="655" t="str">
        <f t="shared" si="39"/>
        <v/>
      </c>
      <c r="AV154" s="655" t="str">
        <f t="shared" si="40"/>
        <v/>
      </c>
      <c r="AW154" s="655" t="str">
        <f t="shared" si="29"/>
        <v/>
      </c>
      <c r="AX154" s="655" t="str">
        <f t="shared" si="30"/>
        <v/>
      </c>
      <c r="AY154" s="655" t="str">
        <f t="shared" si="31"/>
        <v/>
      </c>
      <c r="AZ154" s="655" t="str">
        <f>IF(F154="","",IF(OR(AND(分岐管理シート!D152=4,J154="Ⅱ．物価高の克服"),AND(分岐管理シート!D152=8,J154="米国関税措置"),AND(分岐管理シート!D152=10,J154="Ⅰ．生活の安全保障・物価高への対応")),"","error"))</f>
        <v/>
      </c>
      <c r="BA154" s="644" t="str">
        <f t="shared" si="32"/>
        <v/>
      </c>
      <c r="BB154" s="644" t="str">
        <f t="shared" si="41"/>
        <v/>
      </c>
      <c r="BC154" s="656" t="str">
        <f t="shared" si="47"/>
        <v/>
      </c>
      <c r="BD154" s="657" t="str">
        <f t="shared" si="43"/>
        <v/>
      </c>
      <c r="BE154" s="644" t="str">
        <f t="shared" si="44"/>
        <v/>
      </c>
      <c r="BF154" s="655" t="str" cm="1">
        <f t="array" ref="BF154">IF(SUMPRODUCT(COUNTIF(M154:O154, M154:O154))&gt;COUNTA(M154:O154),"error","")</f>
        <v/>
      </c>
      <c r="BG154" s="644" t="str">
        <f t="shared" si="48"/>
        <v/>
      </c>
      <c r="BH154" s="644" t="str">
        <f t="shared" si="49"/>
        <v/>
      </c>
      <c r="BI154" s="644" t="str">
        <f t="shared" si="42"/>
        <v/>
      </c>
      <c r="BJ154" s="647"/>
      <c r="BK154" s="638"/>
      <c r="BL154" s="644" t="str">
        <f t="shared" si="33"/>
        <v/>
      </c>
      <c r="BM154" s="644" t="str">
        <f t="shared" si="38"/>
        <v/>
      </c>
      <c r="BN154" s="644" t="str">
        <f t="shared" si="34"/>
        <v/>
      </c>
      <c r="BO154" s="644" t="str">
        <f t="shared" si="50"/>
        <v/>
      </c>
      <c r="BP154" s="641"/>
      <c r="BQ154" s="644"/>
      <c r="BR154" s="638"/>
      <c r="BS154" s="638"/>
      <c r="BT154" s="644" t="str">
        <f t="shared" si="35"/>
        <v/>
      </c>
      <c r="BU154" s="644" t="str">
        <f t="shared" si="36"/>
        <v/>
      </c>
      <c r="BV154" s="644" t="str">
        <f>IF(F154="","",IF(OR(分岐管理シート!AE152&lt;27,分岐管理シート!AE152&gt;38),"error",""))</f>
        <v/>
      </c>
      <c r="BW154" s="644" t="str">
        <f>IF(AND(D154="R7_補正", OR(分岐管理シート!AF152&lt;27,分岐管理シート!AF152&gt;38)),"error","")</f>
        <v/>
      </c>
      <c r="BX154" s="644" t="str">
        <f>IF(F154="","",IF(OR(分岐管理シート!AG152&lt;27,分岐管理シート!AG152&gt;39),"error",""))</f>
        <v/>
      </c>
      <c r="BY154" s="644" t="str">
        <f>IF(F154="","",IF(AND(AD154="－",OR(分岐管理シート!AG152&lt;27,分岐管理シート!AG152&gt;38)),"error",IF(AND(AD154="○",分岐管理シート!AG152&lt;27),"error","")))</f>
        <v/>
      </c>
      <c r="BZ154" s="641" t="str">
        <f>IF(OR(D154="", D154="R6_補正", D154="R7_予備"),
   "",IF(F154="","",IF(AND(VLOOKUP(AE154,―!$AH$15:$AI$40,2,FALSE) &lt;= VLOOKUP(AF154,―!$AH$15:$AI$40,2,FALSE),VLOOKUP(AF154,―!$AH$15:$AI$40,2,FALSE) &lt;= VLOOKUP(AG154,―!$AH$15:$AI$40,2,FALSE)),"","error")))</f>
        <v/>
      </c>
      <c r="CA154" s="647"/>
      <c r="CB154" s="638"/>
      <c r="CC154" s="638"/>
      <c r="CD154" s="644" t="str">
        <f>IF(F154="","",IF(OR(分岐管理シート!AJ152&lt;1,分岐管理シート!AJ152&gt;88),"error",""))</f>
        <v/>
      </c>
      <c r="CE154" s="644" t="str">
        <f t="shared" si="37"/>
        <v/>
      </c>
      <c r="CF154" s="644" t="str">
        <f>IF(F154="","",IF(OR(AND(分岐管理シート!D152=4, OR(分岐管理シート!AQ152&lt;4, 分岐管理シート!AQ152&gt;9)),AND(OR(分岐管理シート!D152=8, 分岐管理シート!D152=10), OR(分岐管理シート!AQ152&lt;7, 分岐管理シート!AQ152&gt;9))),"error",""))</f>
        <v/>
      </c>
      <c r="CG154" s="644" t="str">
        <f t="shared" si="51"/>
        <v/>
      </c>
      <c r="CH154" s="644" t="str">
        <f>分岐管理シート!BD152</f>
        <v/>
      </c>
      <c r="CI154" s="666" t="str">
        <f t="shared" si="52"/>
        <v/>
      </c>
    </row>
    <row r="155" spans="1:87" ht="24" x14ac:dyDescent="0.15">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88"/>
      <c r="AN155" s="567"/>
      <c r="AO155" s="691"/>
      <c r="AP155" s="564"/>
      <c r="AQ155" s="568"/>
      <c r="AR155" s="622"/>
      <c r="AS155" s="628"/>
      <c r="AT155" s="633"/>
      <c r="AU155" s="655" t="str">
        <f t="shared" si="39"/>
        <v/>
      </c>
      <c r="AV155" s="655" t="str">
        <f t="shared" si="40"/>
        <v/>
      </c>
      <c r="AW155" s="655" t="str">
        <f t="shared" si="29"/>
        <v/>
      </c>
      <c r="AX155" s="655" t="str">
        <f t="shared" si="30"/>
        <v/>
      </c>
      <c r="AY155" s="655" t="str">
        <f t="shared" si="31"/>
        <v/>
      </c>
      <c r="AZ155" s="655" t="str">
        <f>IF(F155="","",IF(OR(AND(分岐管理シート!D153=4,J155="Ⅱ．物価高の克服"),AND(分岐管理シート!D153=8,J155="米国関税措置"),AND(分岐管理シート!D153=10,J155="Ⅰ．生活の安全保障・物価高への対応")),"","error"))</f>
        <v/>
      </c>
      <c r="BA155" s="644" t="str">
        <f t="shared" si="32"/>
        <v/>
      </c>
      <c r="BB155" s="644" t="str">
        <f t="shared" si="41"/>
        <v/>
      </c>
      <c r="BC155" s="656" t="str">
        <f t="shared" si="47"/>
        <v/>
      </c>
      <c r="BD155" s="657" t="str">
        <f t="shared" si="43"/>
        <v/>
      </c>
      <c r="BE155" s="644" t="str">
        <f t="shared" si="44"/>
        <v/>
      </c>
      <c r="BF155" s="655" t="str" cm="1">
        <f t="array" ref="BF155">IF(SUMPRODUCT(COUNTIF(M155:O155, M155:O155))&gt;COUNTA(M155:O155),"error","")</f>
        <v/>
      </c>
      <c r="BG155" s="644" t="str">
        <f t="shared" si="48"/>
        <v/>
      </c>
      <c r="BH155" s="644" t="str">
        <f t="shared" si="49"/>
        <v/>
      </c>
      <c r="BI155" s="644" t="str">
        <f t="shared" si="42"/>
        <v/>
      </c>
      <c r="BJ155" s="647"/>
      <c r="BK155" s="638"/>
      <c r="BL155" s="644" t="str">
        <f t="shared" si="33"/>
        <v/>
      </c>
      <c r="BM155" s="644" t="str">
        <f t="shared" si="38"/>
        <v/>
      </c>
      <c r="BN155" s="644" t="str">
        <f t="shared" si="34"/>
        <v/>
      </c>
      <c r="BO155" s="644" t="str">
        <f t="shared" si="50"/>
        <v/>
      </c>
      <c r="BP155" s="641"/>
      <c r="BQ155" s="644"/>
      <c r="BR155" s="638"/>
      <c r="BS155" s="638"/>
      <c r="BT155" s="644" t="str">
        <f t="shared" si="35"/>
        <v/>
      </c>
      <c r="BU155" s="644" t="str">
        <f t="shared" si="36"/>
        <v/>
      </c>
      <c r="BV155" s="644" t="str">
        <f>IF(F155="","",IF(OR(分岐管理シート!AE153&lt;27,分岐管理シート!AE153&gt;38),"error",""))</f>
        <v/>
      </c>
      <c r="BW155" s="644" t="str">
        <f>IF(AND(D155="R7_補正", OR(分岐管理シート!AF153&lt;27,分岐管理シート!AF153&gt;38)),"error","")</f>
        <v/>
      </c>
      <c r="BX155" s="644" t="str">
        <f>IF(F155="","",IF(OR(分岐管理シート!AG153&lt;27,分岐管理シート!AG153&gt;39),"error",""))</f>
        <v/>
      </c>
      <c r="BY155" s="644" t="str">
        <f>IF(F155="","",IF(AND(AD155="－",OR(分岐管理シート!AG153&lt;27,分岐管理シート!AG153&gt;38)),"error",IF(AND(AD155="○",分岐管理シート!AG153&lt;27),"error","")))</f>
        <v/>
      </c>
      <c r="BZ155" s="641" t="str">
        <f>IF(OR(D155="", D155="R6_補正", D155="R7_予備"),
   "",IF(F155="","",IF(AND(VLOOKUP(AE155,―!$AH$15:$AI$40,2,FALSE) &lt;= VLOOKUP(AF155,―!$AH$15:$AI$40,2,FALSE),VLOOKUP(AF155,―!$AH$15:$AI$40,2,FALSE) &lt;= VLOOKUP(AG155,―!$AH$15:$AI$40,2,FALSE)),"","error")))</f>
        <v/>
      </c>
      <c r="CA155" s="647"/>
      <c r="CB155" s="638"/>
      <c r="CC155" s="638"/>
      <c r="CD155" s="644" t="str">
        <f>IF(F155="","",IF(OR(分岐管理シート!AJ153&lt;1,分岐管理シート!AJ153&gt;88),"error",""))</f>
        <v/>
      </c>
      <c r="CE155" s="644" t="str">
        <f t="shared" si="37"/>
        <v/>
      </c>
      <c r="CF155" s="644" t="str">
        <f>IF(F155="","",IF(OR(AND(分岐管理シート!D153=4, OR(分岐管理シート!AQ153&lt;4, 分岐管理シート!AQ153&gt;9)),AND(OR(分岐管理シート!D153=8, 分岐管理シート!D153=10), OR(分岐管理シート!AQ153&lt;7, 分岐管理シート!AQ153&gt;9))),"error",""))</f>
        <v/>
      </c>
      <c r="CG155" s="644" t="str">
        <f t="shared" si="51"/>
        <v/>
      </c>
      <c r="CH155" s="644" t="str">
        <f>分岐管理シート!BD153</f>
        <v/>
      </c>
      <c r="CI155" s="666" t="str">
        <f t="shared" si="52"/>
        <v/>
      </c>
    </row>
    <row r="156" spans="1:87" ht="24" x14ac:dyDescent="0.15">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88"/>
      <c r="AN156" s="567"/>
      <c r="AO156" s="691"/>
      <c r="AP156" s="564"/>
      <c r="AQ156" s="568"/>
      <c r="AR156" s="622"/>
      <c r="AS156" s="628"/>
      <c r="AT156" s="633"/>
      <c r="AU156" s="655" t="str">
        <f t="shared" si="39"/>
        <v/>
      </c>
      <c r="AV156" s="655" t="str">
        <f t="shared" si="40"/>
        <v/>
      </c>
      <c r="AW156" s="655" t="str">
        <f t="shared" si="29"/>
        <v/>
      </c>
      <c r="AX156" s="655" t="str">
        <f t="shared" si="30"/>
        <v/>
      </c>
      <c r="AY156" s="655" t="str">
        <f t="shared" si="31"/>
        <v/>
      </c>
      <c r="AZ156" s="655" t="str">
        <f>IF(F156="","",IF(OR(AND(分岐管理シート!D154=4,J156="Ⅱ．物価高の克服"),AND(分岐管理シート!D154=8,J156="米国関税措置"),AND(分岐管理シート!D154=10,J156="Ⅰ．生活の安全保障・物価高への対応")),"","error"))</f>
        <v/>
      </c>
      <c r="BA156" s="644" t="str">
        <f t="shared" si="32"/>
        <v/>
      </c>
      <c r="BB156" s="644" t="str">
        <f t="shared" si="41"/>
        <v/>
      </c>
      <c r="BC156" s="656" t="str">
        <f t="shared" si="47"/>
        <v/>
      </c>
      <c r="BD156" s="657" t="str">
        <f t="shared" si="43"/>
        <v/>
      </c>
      <c r="BE156" s="644" t="str">
        <f t="shared" si="44"/>
        <v/>
      </c>
      <c r="BF156" s="655" t="str" cm="1">
        <f t="array" ref="BF156">IF(SUMPRODUCT(COUNTIF(M156:O156, M156:O156))&gt;COUNTA(M156:O156),"error","")</f>
        <v/>
      </c>
      <c r="BG156" s="644" t="str">
        <f t="shared" si="48"/>
        <v/>
      </c>
      <c r="BH156" s="644" t="str">
        <f t="shared" si="49"/>
        <v/>
      </c>
      <c r="BI156" s="644" t="str">
        <f t="shared" si="42"/>
        <v/>
      </c>
      <c r="BJ156" s="647"/>
      <c r="BK156" s="638"/>
      <c r="BL156" s="644" t="str">
        <f t="shared" si="33"/>
        <v/>
      </c>
      <c r="BM156" s="644" t="str">
        <f t="shared" si="38"/>
        <v/>
      </c>
      <c r="BN156" s="644" t="str">
        <f t="shared" si="34"/>
        <v/>
      </c>
      <c r="BO156" s="644" t="str">
        <f t="shared" si="50"/>
        <v/>
      </c>
      <c r="BP156" s="641"/>
      <c r="BQ156" s="644"/>
      <c r="BR156" s="638"/>
      <c r="BS156" s="638"/>
      <c r="BT156" s="644" t="str">
        <f t="shared" si="35"/>
        <v/>
      </c>
      <c r="BU156" s="644" t="str">
        <f t="shared" si="36"/>
        <v/>
      </c>
      <c r="BV156" s="644" t="str">
        <f>IF(F156="","",IF(OR(分岐管理シート!AE154&lt;27,分岐管理シート!AE154&gt;38),"error",""))</f>
        <v/>
      </c>
      <c r="BW156" s="644" t="str">
        <f>IF(AND(D156="R7_補正", OR(分岐管理シート!AF154&lt;27,分岐管理シート!AF154&gt;38)),"error","")</f>
        <v/>
      </c>
      <c r="BX156" s="644" t="str">
        <f>IF(F156="","",IF(OR(分岐管理シート!AG154&lt;27,分岐管理シート!AG154&gt;39),"error",""))</f>
        <v/>
      </c>
      <c r="BY156" s="644" t="str">
        <f>IF(F156="","",IF(AND(AD156="－",OR(分岐管理シート!AG154&lt;27,分岐管理シート!AG154&gt;38)),"error",IF(AND(AD156="○",分岐管理シート!AG154&lt;27),"error","")))</f>
        <v/>
      </c>
      <c r="BZ156" s="641" t="str">
        <f>IF(OR(D156="", D156="R6_補正", D156="R7_予備"),
   "",IF(F156="","",IF(AND(VLOOKUP(AE156,―!$AH$15:$AI$40,2,FALSE) &lt;= VLOOKUP(AF156,―!$AH$15:$AI$40,2,FALSE),VLOOKUP(AF156,―!$AH$15:$AI$40,2,FALSE) &lt;= VLOOKUP(AG156,―!$AH$15:$AI$40,2,FALSE)),"","error")))</f>
        <v/>
      </c>
      <c r="CA156" s="647"/>
      <c r="CB156" s="638"/>
      <c r="CC156" s="638"/>
      <c r="CD156" s="644" t="str">
        <f>IF(F156="","",IF(OR(分岐管理シート!AJ154&lt;1,分岐管理シート!AJ154&gt;88),"error",""))</f>
        <v/>
      </c>
      <c r="CE156" s="644" t="str">
        <f t="shared" si="37"/>
        <v/>
      </c>
      <c r="CF156" s="644" t="str">
        <f>IF(F156="","",IF(OR(AND(分岐管理シート!D154=4, OR(分岐管理シート!AQ154&lt;4, 分岐管理シート!AQ154&gt;9)),AND(OR(分岐管理シート!D154=8, 分岐管理シート!D154=10), OR(分岐管理シート!AQ154&lt;7, 分岐管理シート!AQ154&gt;9))),"error",""))</f>
        <v/>
      </c>
      <c r="CG156" s="644" t="str">
        <f t="shared" si="51"/>
        <v/>
      </c>
      <c r="CH156" s="644" t="str">
        <f>分岐管理シート!BD154</f>
        <v/>
      </c>
      <c r="CI156" s="666" t="str">
        <f t="shared" si="52"/>
        <v/>
      </c>
    </row>
    <row r="157" spans="1:87" ht="24" x14ac:dyDescent="0.15">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88"/>
      <c r="AN157" s="567"/>
      <c r="AO157" s="691"/>
      <c r="AP157" s="564"/>
      <c r="AQ157" s="568"/>
      <c r="AR157" s="622"/>
      <c r="AS157" s="628"/>
      <c r="AT157" s="633"/>
      <c r="AU157" s="655" t="str">
        <f t="shared" si="39"/>
        <v/>
      </c>
      <c r="AV157" s="655" t="str">
        <f t="shared" si="40"/>
        <v/>
      </c>
      <c r="AW157" s="655" t="str">
        <f t="shared" si="29"/>
        <v/>
      </c>
      <c r="AX157" s="655" t="str">
        <f t="shared" si="30"/>
        <v/>
      </c>
      <c r="AY157" s="655" t="str">
        <f t="shared" si="31"/>
        <v/>
      </c>
      <c r="AZ157" s="655" t="str">
        <f>IF(F157="","",IF(OR(AND(分岐管理シート!D155=4,J157="Ⅱ．物価高の克服"),AND(分岐管理シート!D155=8,J157="米国関税措置"),AND(分岐管理シート!D155=10,J157="Ⅰ．生活の安全保障・物価高への対応")),"","error"))</f>
        <v/>
      </c>
      <c r="BA157" s="644" t="str">
        <f t="shared" si="32"/>
        <v/>
      </c>
      <c r="BB157" s="644" t="str">
        <f t="shared" si="41"/>
        <v/>
      </c>
      <c r="BC157" s="656" t="str">
        <f t="shared" si="47"/>
        <v/>
      </c>
      <c r="BD157" s="657" t="str">
        <f t="shared" si="43"/>
        <v/>
      </c>
      <c r="BE157" s="644" t="str">
        <f t="shared" si="44"/>
        <v/>
      </c>
      <c r="BF157" s="655" t="str" cm="1">
        <f t="array" ref="BF157">IF(SUMPRODUCT(COUNTIF(M157:O157, M157:O157))&gt;COUNTA(M157:O157),"error","")</f>
        <v/>
      </c>
      <c r="BG157" s="644" t="str">
        <f t="shared" si="48"/>
        <v/>
      </c>
      <c r="BH157" s="644" t="str">
        <f t="shared" si="49"/>
        <v/>
      </c>
      <c r="BI157" s="644" t="str">
        <f t="shared" si="42"/>
        <v/>
      </c>
      <c r="BJ157" s="647"/>
      <c r="BK157" s="638"/>
      <c r="BL157" s="644" t="str">
        <f t="shared" si="33"/>
        <v/>
      </c>
      <c r="BM157" s="644" t="str">
        <f t="shared" si="38"/>
        <v/>
      </c>
      <c r="BN157" s="644" t="str">
        <f t="shared" si="34"/>
        <v/>
      </c>
      <c r="BO157" s="644" t="str">
        <f t="shared" si="50"/>
        <v/>
      </c>
      <c r="BP157" s="641"/>
      <c r="BQ157" s="644"/>
      <c r="BR157" s="638"/>
      <c r="BS157" s="638"/>
      <c r="BT157" s="644" t="str">
        <f t="shared" si="35"/>
        <v/>
      </c>
      <c r="BU157" s="644" t="str">
        <f t="shared" si="36"/>
        <v/>
      </c>
      <c r="BV157" s="644" t="str">
        <f>IF(F157="","",IF(OR(分岐管理シート!AE155&lt;27,分岐管理シート!AE155&gt;38),"error",""))</f>
        <v/>
      </c>
      <c r="BW157" s="644" t="str">
        <f>IF(AND(D157="R7_補正", OR(分岐管理シート!AF155&lt;27,分岐管理シート!AF155&gt;38)),"error","")</f>
        <v/>
      </c>
      <c r="BX157" s="644" t="str">
        <f>IF(F157="","",IF(OR(分岐管理シート!AG155&lt;27,分岐管理シート!AG155&gt;39),"error",""))</f>
        <v/>
      </c>
      <c r="BY157" s="644" t="str">
        <f>IF(F157="","",IF(AND(AD157="－",OR(分岐管理シート!AG155&lt;27,分岐管理シート!AG155&gt;38)),"error",IF(AND(AD157="○",分岐管理シート!AG155&lt;27),"error","")))</f>
        <v/>
      </c>
      <c r="BZ157" s="641" t="str">
        <f>IF(OR(D157="", D157="R6_補正", D157="R7_予備"),
   "",IF(F157="","",IF(AND(VLOOKUP(AE157,―!$AH$15:$AI$40,2,FALSE) &lt;= VLOOKUP(AF157,―!$AH$15:$AI$40,2,FALSE),VLOOKUP(AF157,―!$AH$15:$AI$40,2,FALSE) &lt;= VLOOKUP(AG157,―!$AH$15:$AI$40,2,FALSE)),"","error")))</f>
        <v/>
      </c>
      <c r="CA157" s="647"/>
      <c r="CB157" s="638"/>
      <c r="CC157" s="638"/>
      <c r="CD157" s="644" t="str">
        <f>IF(F157="","",IF(OR(分岐管理シート!AJ155&lt;1,分岐管理シート!AJ155&gt;88),"error",""))</f>
        <v/>
      </c>
      <c r="CE157" s="644" t="str">
        <f t="shared" si="37"/>
        <v/>
      </c>
      <c r="CF157" s="644" t="str">
        <f>IF(F157="","",IF(OR(AND(分岐管理シート!D155=4, OR(分岐管理シート!AQ155&lt;4, 分岐管理シート!AQ155&gt;9)),AND(OR(分岐管理シート!D155=8, 分岐管理シート!D155=10), OR(分岐管理シート!AQ155&lt;7, 分岐管理シート!AQ155&gt;9))),"error",""))</f>
        <v/>
      </c>
      <c r="CG157" s="644" t="str">
        <f t="shared" si="51"/>
        <v/>
      </c>
      <c r="CH157" s="644" t="str">
        <f>分岐管理シート!BD155</f>
        <v/>
      </c>
      <c r="CI157" s="666" t="str">
        <f t="shared" si="52"/>
        <v/>
      </c>
    </row>
    <row r="158" spans="1:87" ht="24" x14ac:dyDescent="0.15">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88"/>
      <c r="AN158" s="567"/>
      <c r="AO158" s="691"/>
      <c r="AP158" s="564"/>
      <c r="AQ158" s="568"/>
      <c r="AR158" s="622"/>
      <c r="AS158" s="628"/>
      <c r="AT158" s="633"/>
      <c r="AU158" s="655" t="str">
        <f t="shared" si="39"/>
        <v/>
      </c>
      <c r="AV158" s="655" t="str">
        <f t="shared" si="40"/>
        <v/>
      </c>
      <c r="AW158" s="655" t="str">
        <f t="shared" si="29"/>
        <v/>
      </c>
      <c r="AX158" s="655" t="str">
        <f t="shared" si="30"/>
        <v/>
      </c>
      <c r="AY158" s="655" t="str">
        <f t="shared" si="31"/>
        <v/>
      </c>
      <c r="AZ158" s="655" t="str">
        <f>IF(F158="","",IF(OR(AND(分岐管理シート!D156=4,J158="Ⅱ．物価高の克服"),AND(分岐管理シート!D156=8,J158="米国関税措置"),AND(分岐管理シート!D156=10,J158="Ⅰ．生活の安全保障・物価高への対応")),"","error"))</f>
        <v/>
      </c>
      <c r="BA158" s="644" t="str">
        <f t="shared" si="32"/>
        <v/>
      </c>
      <c r="BB158" s="644" t="str">
        <f t="shared" si="41"/>
        <v/>
      </c>
      <c r="BC158" s="656" t="str">
        <f t="shared" si="47"/>
        <v/>
      </c>
      <c r="BD158" s="657" t="str">
        <f t="shared" si="43"/>
        <v/>
      </c>
      <c r="BE158" s="644" t="str">
        <f t="shared" si="44"/>
        <v/>
      </c>
      <c r="BF158" s="655" t="str" cm="1">
        <f t="array" ref="BF158">IF(SUMPRODUCT(COUNTIF(M158:O158, M158:O158))&gt;COUNTA(M158:O158),"error","")</f>
        <v/>
      </c>
      <c r="BG158" s="644" t="str">
        <f t="shared" si="48"/>
        <v/>
      </c>
      <c r="BH158" s="644" t="str">
        <f t="shared" si="49"/>
        <v/>
      </c>
      <c r="BI158" s="644" t="str">
        <f t="shared" si="42"/>
        <v/>
      </c>
      <c r="BJ158" s="647"/>
      <c r="BK158" s="638"/>
      <c r="BL158" s="644" t="str">
        <f t="shared" si="33"/>
        <v/>
      </c>
      <c r="BM158" s="644" t="str">
        <f t="shared" si="38"/>
        <v/>
      </c>
      <c r="BN158" s="644" t="str">
        <f t="shared" si="34"/>
        <v/>
      </c>
      <c r="BO158" s="644" t="str">
        <f t="shared" si="50"/>
        <v/>
      </c>
      <c r="BP158" s="641"/>
      <c r="BQ158" s="644"/>
      <c r="BR158" s="638"/>
      <c r="BS158" s="638"/>
      <c r="BT158" s="644" t="str">
        <f t="shared" si="35"/>
        <v/>
      </c>
      <c r="BU158" s="644" t="str">
        <f t="shared" si="36"/>
        <v/>
      </c>
      <c r="BV158" s="644" t="str">
        <f>IF(F158="","",IF(OR(分岐管理シート!AE156&lt;27,分岐管理シート!AE156&gt;38),"error",""))</f>
        <v/>
      </c>
      <c r="BW158" s="644" t="str">
        <f>IF(AND(D158="R7_補正", OR(分岐管理シート!AF156&lt;27,分岐管理シート!AF156&gt;38)),"error","")</f>
        <v/>
      </c>
      <c r="BX158" s="644" t="str">
        <f>IF(F158="","",IF(OR(分岐管理シート!AG156&lt;27,分岐管理シート!AG156&gt;39),"error",""))</f>
        <v/>
      </c>
      <c r="BY158" s="644" t="str">
        <f>IF(F158="","",IF(AND(AD158="－",OR(分岐管理シート!AG156&lt;27,分岐管理シート!AG156&gt;38)),"error",IF(AND(AD158="○",分岐管理シート!AG156&lt;27),"error","")))</f>
        <v/>
      </c>
      <c r="BZ158" s="641" t="str">
        <f>IF(OR(D158="", D158="R6_補正", D158="R7_予備"),
   "",IF(F158="","",IF(AND(VLOOKUP(AE158,―!$AH$15:$AI$40,2,FALSE) &lt;= VLOOKUP(AF158,―!$AH$15:$AI$40,2,FALSE),VLOOKUP(AF158,―!$AH$15:$AI$40,2,FALSE) &lt;= VLOOKUP(AG158,―!$AH$15:$AI$40,2,FALSE)),"","error")))</f>
        <v/>
      </c>
      <c r="CA158" s="647"/>
      <c r="CB158" s="638"/>
      <c r="CC158" s="638"/>
      <c r="CD158" s="644" t="str">
        <f>IF(F158="","",IF(OR(分岐管理シート!AJ156&lt;1,分岐管理シート!AJ156&gt;88),"error",""))</f>
        <v/>
      </c>
      <c r="CE158" s="644" t="str">
        <f t="shared" si="37"/>
        <v/>
      </c>
      <c r="CF158" s="644" t="str">
        <f>IF(F158="","",IF(OR(AND(分岐管理シート!D156=4, OR(分岐管理シート!AQ156&lt;4, 分岐管理シート!AQ156&gt;9)),AND(OR(分岐管理シート!D156=8, 分岐管理シート!D156=10), OR(分岐管理シート!AQ156&lt;7, 分岐管理シート!AQ156&gt;9))),"error",""))</f>
        <v/>
      </c>
      <c r="CG158" s="644" t="str">
        <f t="shared" si="51"/>
        <v/>
      </c>
      <c r="CH158" s="644" t="str">
        <f>分岐管理シート!BD156</f>
        <v/>
      </c>
      <c r="CI158" s="666" t="str">
        <f t="shared" si="52"/>
        <v/>
      </c>
    </row>
    <row r="159" spans="1:87" ht="24" x14ac:dyDescent="0.15">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88"/>
      <c r="AN159" s="567"/>
      <c r="AO159" s="691"/>
      <c r="AP159" s="564"/>
      <c r="AQ159" s="568"/>
      <c r="AR159" s="622"/>
      <c r="AS159" s="628"/>
      <c r="AT159" s="633"/>
      <c r="AU159" s="655" t="str">
        <f t="shared" si="39"/>
        <v/>
      </c>
      <c r="AV159" s="655" t="str">
        <f t="shared" si="40"/>
        <v/>
      </c>
      <c r="AW159" s="655" t="str">
        <f t="shared" si="29"/>
        <v/>
      </c>
      <c r="AX159" s="655" t="str">
        <f t="shared" si="30"/>
        <v/>
      </c>
      <c r="AY159" s="655" t="str">
        <f t="shared" si="31"/>
        <v/>
      </c>
      <c r="AZ159" s="655" t="str">
        <f>IF(F159="","",IF(OR(AND(分岐管理シート!D157=4,J159="Ⅱ．物価高の克服"),AND(分岐管理シート!D157=8,J159="米国関税措置"),AND(分岐管理シート!D157=10,J159="Ⅰ．生活の安全保障・物価高への対応")),"","error"))</f>
        <v/>
      </c>
      <c r="BA159" s="644" t="str">
        <f t="shared" si="32"/>
        <v/>
      </c>
      <c r="BB159" s="644" t="str">
        <f t="shared" si="41"/>
        <v/>
      </c>
      <c r="BC159" s="656" t="str">
        <f t="shared" si="47"/>
        <v/>
      </c>
      <c r="BD159" s="657" t="str">
        <f t="shared" si="43"/>
        <v/>
      </c>
      <c r="BE159" s="644" t="str">
        <f t="shared" si="44"/>
        <v/>
      </c>
      <c r="BF159" s="655" t="str" cm="1">
        <f t="array" ref="BF159">IF(SUMPRODUCT(COUNTIF(M159:O159, M159:O159))&gt;COUNTA(M159:O159),"error","")</f>
        <v/>
      </c>
      <c r="BG159" s="644" t="str">
        <f t="shared" si="48"/>
        <v/>
      </c>
      <c r="BH159" s="644" t="str">
        <f t="shared" si="49"/>
        <v/>
      </c>
      <c r="BI159" s="644" t="str">
        <f t="shared" si="42"/>
        <v/>
      </c>
      <c r="BJ159" s="647"/>
      <c r="BK159" s="638"/>
      <c r="BL159" s="644" t="str">
        <f t="shared" si="33"/>
        <v/>
      </c>
      <c r="BM159" s="644" t="str">
        <f t="shared" si="38"/>
        <v/>
      </c>
      <c r="BN159" s="644" t="str">
        <f t="shared" si="34"/>
        <v/>
      </c>
      <c r="BO159" s="644" t="str">
        <f t="shared" si="50"/>
        <v/>
      </c>
      <c r="BP159" s="641"/>
      <c r="BQ159" s="644"/>
      <c r="BR159" s="638"/>
      <c r="BS159" s="638"/>
      <c r="BT159" s="644" t="str">
        <f t="shared" si="35"/>
        <v/>
      </c>
      <c r="BU159" s="644" t="str">
        <f t="shared" si="36"/>
        <v/>
      </c>
      <c r="BV159" s="644" t="str">
        <f>IF(F159="","",IF(OR(分岐管理シート!AE157&lt;27,分岐管理シート!AE157&gt;38),"error",""))</f>
        <v/>
      </c>
      <c r="BW159" s="644" t="str">
        <f>IF(AND(D159="R7_補正", OR(分岐管理シート!AF157&lt;27,分岐管理シート!AF157&gt;38)),"error","")</f>
        <v/>
      </c>
      <c r="BX159" s="644" t="str">
        <f>IF(F159="","",IF(OR(分岐管理シート!AG157&lt;27,分岐管理シート!AG157&gt;39),"error",""))</f>
        <v/>
      </c>
      <c r="BY159" s="644" t="str">
        <f>IF(F159="","",IF(AND(AD159="－",OR(分岐管理シート!AG157&lt;27,分岐管理シート!AG157&gt;38)),"error",IF(AND(AD159="○",分岐管理シート!AG157&lt;27),"error","")))</f>
        <v/>
      </c>
      <c r="BZ159" s="641" t="str">
        <f>IF(OR(D159="", D159="R6_補正", D159="R7_予備"),
   "",IF(F159="","",IF(AND(VLOOKUP(AE159,―!$AH$15:$AI$40,2,FALSE) &lt;= VLOOKUP(AF159,―!$AH$15:$AI$40,2,FALSE),VLOOKUP(AF159,―!$AH$15:$AI$40,2,FALSE) &lt;= VLOOKUP(AG159,―!$AH$15:$AI$40,2,FALSE)),"","error")))</f>
        <v/>
      </c>
      <c r="CA159" s="647"/>
      <c r="CB159" s="638"/>
      <c r="CC159" s="638"/>
      <c r="CD159" s="644" t="str">
        <f>IF(F159="","",IF(OR(分岐管理シート!AJ157&lt;1,分岐管理シート!AJ157&gt;88),"error",""))</f>
        <v/>
      </c>
      <c r="CE159" s="644" t="str">
        <f t="shared" si="37"/>
        <v/>
      </c>
      <c r="CF159" s="644" t="str">
        <f>IF(F159="","",IF(OR(AND(分岐管理シート!D157=4, OR(分岐管理シート!AQ157&lt;4, 分岐管理シート!AQ157&gt;9)),AND(OR(分岐管理シート!D157=8, 分岐管理シート!D157=10), OR(分岐管理シート!AQ157&lt;7, 分岐管理シート!AQ157&gt;9))),"error",""))</f>
        <v/>
      </c>
      <c r="CG159" s="644" t="str">
        <f t="shared" si="51"/>
        <v/>
      </c>
      <c r="CH159" s="644" t="str">
        <f>分岐管理シート!BD157</f>
        <v/>
      </c>
      <c r="CI159" s="666" t="str">
        <f t="shared" si="52"/>
        <v/>
      </c>
    </row>
    <row r="160" spans="1:87" ht="24" x14ac:dyDescent="0.15">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88"/>
      <c r="AN160" s="567"/>
      <c r="AO160" s="691"/>
      <c r="AP160" s="564"/>
      <c r="AQ160" s="568"/>
      <c r="AR160" s="622"/>
      <c r="AS160" s="628"/>
      <c r="AT160" s="633"/>
      <c r="AU160" s="655" t="str">
        <f t="shared" si="39"/>
        <v/>
      </c>
      <c r="AV160" s="655" t="str">
        <f t="shared" si="40"/>
        <v/>
      </c>
      <c r="AW160" s="655" t="str">
        <f t="shared" si="29"/>
        <v/>
      </c>
      <c r="AX160" s="655" t="str">
        <f t="shared" si="30"/>
        <v/>
      </c>
      <c r="AY160" s="655" t="str">
        <f t="shared" si="31"/>
        <v/>
      </c>
      <c r="AZ160" s="655" t="str">
        <f>IF(F160="","",IF(OR(AND(分岐管理シート!D158=4,J160="Ⅱ．物価高の克服"),AND(分岐管理シート!D158=8,J160="米国関税措置"),AND(分岐管理シート!D158=10,J160="Ⅰ．生活の安全保障・物価高への対応")),"","error"))</f>
        <v/>
      </c>
      <c r="BA160" s="644" t="str">
        <f t="shared" si="32"/>
        <v/>
      </c>
      <c r="BB160" s="644" t="str">
        <f t="shared" si="41"/>
        <v/>
      </c>
      <c r="BC160" s="656" t="str">
        <f t="shared" si="47"/>
        <v/>
      </c>
      <c r="BD160" s="657" t="str">
        <f t="shared" si="43"/>
        <v/>
      </c>
      <c r="BE160" s="644" t="str">
        <f t="shared" si="44"/>
        <v/>
      </c>
      <c r="BF160" s="655" t="str" cm="1">
        <f t="array" ref="BF160">IF(SUMPRODUCT(COUNTIF(M160:O160, M160:O160))&gt;COUNTA(M160:O160),"error","")</f>
        <v/>
      </c>
      <c r="BG160" s="644" t="str">
        <f t="shared" si="48"/>
        <v/>
      </c>
      <c r="BH160" s="644" t="str">
        <f t="shared" si="49"/>
        <v/>
      </c>
      <c r="BI160" s="644" t="str">
        <f t="shared" si="42"/>
        <v/>
      </c>
      <c r="BJ160" s="647"/>
      <c r="BK160" s="638"/>
      <c r="BL160" s="644" t="str">
        <f t="shared" si="33"/>
        <v/>
      </c>
      <c r="BM160" s="644" t="str">
        <f t="shared" si="38"/>
        <v/>
      </c>
      <c r="BN160" s="644" t="str">
        <f t="shared" si="34"/>
        <v/>
      </c>
      <c r="BO160" s="644" t="str">
        <f t="shared" si="50"/>
        <v/>
      </c>
      <c r="BP160" s="641"/>
      <c r="BQ160" s="644"/>
      <c r="BR160" s="638"/>
      <c r="BS160" s="638"/>
      <c r="BT160" s="644" t="str">
        <f t="shared" si="35"/>
        <v/>
      </c>
      <c r="BU160" s="644" t="str">
        <f t="shared" si="36"/>
        <v/>
      </c>
      <c r="BV160" s="644" t="str">
        <f>IF(F160="","",IF(OR(分岐管理シート!AE158&lt;27,分岐管理シート!AE158&gt;38),"error",""))</f>
        <v/>
      </c>
      <c r="BW160" s="644" t="str">
        <f>IF(AND(D160="R7_補正", OR(分岐管理シート!AF158&lt;27,分岐管理シート!AF158&gt;38)),"error","")</f>
        <v/>
      </c>
      <c r="BX160" s="644" t="str">
        <f>IF(F160="","",IF(OR(分岐管理シート!AG158&lt;27,分岐管理シート!AG158&gt;39),"error",""))</f>
        <v/>
      </c>
      <c r="BY160" s="644" t="str">
        <f>IF(F160="","",IF(AND(AD160="－",OR(分岐管理シート!AG158&lt;27,分岐管理シート!AG158&gt;38)),"error",IF(AND(AD160="○",分岐管理シート!AG158&lt;27),"error","")))</f>
        <v/>
      </c>
      <c r="BZ160" s="641" t="str">
        <f>IF(OR(D160="", D160="R6_補正", D160="R7_予備"),
   "",IF(F160="","",IF(AND(VLOOKUP(AE160,―!$AH$15:$AI$40,2,FALSE) &lt;= VLOOKUP(AF160,―!$AH$15:$AI$40,2,FALSE),VLOOKUP(AF160,―!$AH$15:$AI$40,2,FALSE) &lt;= VLOOKUP(AG160,―!$AH$15:$AI$40,2,FALSE)),"","error")))</f>
        <v/>
      </c>
      <c r="CA160" s="647"/>
      <c r="CB160" s="638"/>
      <c r="CC160" s="638"/>
      <c r="CD160" s="644" t="str">
        <f>IF(F160="","",IF(OR(分岐管理シート!AJ158&lt;1,分岐管理シート!AJ158&gt;88),"error",""))</f>
        <v/>
      </c>
      <c r="CE160" s="644" t="str">
        <f t="shared" si="37"/>
        <v/>
      </c>
      <c r="CF160" s="644" t="str">
        <f>IF(F160="","",IF(OR(AND(分岐管理シート!D158=4, OR(分岐管理シート!AQ158&lt;4, 分岐管理シート!AQ158&gt;9)),AND(OR(分岐管理シート!D158=8, 分岐管理シート!D158=10), OR(分岐管理シート!AQ158&lt;7, 分岐管理シート!AQ158&gt;9))),"error",""))</f>
        <v/>
      </c>
      <c r="CG160" s="644" t="str">
        <f t="shared" si="51"/>
        <v/>
      </c>
      <c r="CH160" s="644" t="str">
        <f>分岐管理シート!BD158</f>
        <v/>
      </c>
      <c r="CI160" s="666" t="str">
        <f t="shared" si="52"/>
        <v/>
      </c>
    </row>
    <row r="161" spans="1:87" ht="24" x14ac:dyDescent="0.15">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88"/>
      <c r="AN161" s="567"/>
      <c r="AO161" s="691"/>
      <c r="AP161" s="564"/>
      <c r="AQ161" s="568"/>
      <c r="AR161" s="622"/>
      <c r="AS161" s="628"/>
      <c r="AT161" s="633"/>
      <c r="AU161" s="655" t="str">
        <f t="shared" si="39"/>
        <v/>
      </c>
      <c r="AV161" s="655" t="str">
        <f t="shared" si="40"/>
        <v/>
      </c>
      <c r="AW161" s="655" t="str">
        <f t="shared" si="29"/>
        <v/>
      </c>
      <c r="AX161" s="655" t="str">
        <f t="shared" si="30"/>
        <v/>
      </c>
      <c r="AY161" s="655" t="str">
        <f t="shared" si="31"/>
        <v/>
      </c>
      <c r="AZ161" s="655" t="str">
        <f>IF(F161="","",IF(OR(AND(分岐管理シート!D159=4,J161="Ⅱ．物価高の克服"),AND(分岐管理シート!D159=8,J161="米国関税措置"),AND(分岐管理シート!D159=10,J161="Ⅰ．生活の安全保障・物価高への対応")),"","error"))</f>
        <v/>
      </c>
      <c r="BA161" s="644" t="str">
        <f t="shared" si="32"/>
        <v/>
      </c>
      <c r="BB161" s="644" t="str">
        <f t="shared" si="41"/>
        <v/>
      </c>
      <c r="BC161" s="656" t="str">
        <f t="shared" si="47"/>
        <v/>
      </c>
      <c r="BD161" s="657" t="str">
        <f t="shared" si="43"/>
        <v/>
      </c>
      <c r="BE161" s="644" t="str">
        <f t="shared" si="44"/>
        <v/>
      </c>
      <c r="BF161" s="655" t="str" cm="1">
        <f t="array" ref="BF161">IF(SUMPRODUCT(COUNTIF(M161:O161, M161:O161))&gt;COUNTA(M161:O161),"error","")</f>
        <v/>
      </c>
      <c r="BG161" s="644" t="str">
        <f t="shared" si="48"/>
        <v/>
      </c>
      <c r="BH161" s="644" t="str">
        <f t="shared" si="49"/>
        <v/>
      </c>
      <c r="BI161" s="644" t="str">
        <f t="shared" si="42"/>
        <v/>
      </c>
      <c r="BJ161" s="647"/>
      <c r="BK161" s="638"/>
      <c r="BL161" s="644" t="str">
        <f t="shared" si="33"/>
        <v/>
      </c>
      <c r="BM161" s="644" t="str">
        <f t="shared" si="38"/>
        <v/>
      </c>
      <c r="BN161" s="644" t="str">
        <f t="shared" si="34"/>
        <v/>
      </c>
      <c r="BO161" s="644" t="str">
        <f t="shared" si="50"/>
        <v/>
      </c>
      <c r="BP161" s="641"/>
      <c r="BQ161" s="644"/>
      <c r="BR161" s="638"/>
      <c r="BS161" s="638"/>
      <c r="BT161" s="644" t="str">
        <f t="shared" si="35"/>
        <v/>
      </c>
      <c r="BU161" s="644" t="str">
        <f t="shared" si="36"/>
        <v/>
      </c>
      <c r="BV161" s="644" t="str">
        <f>IF(F161="","",IF(OR(分岐管理シート!AE159&lt;27,分岐管理シート!AE159&gt;38),"error",""))</f>
        <v/>
      </c>
      <c r="BW161" s="644" t="str">
        <f>IF(AND(D161="R7_補正", OR(分岐管理シート!AF159&lt;27,分岐管理シート!AF159&gt;38)),"error","")</f>
        <v/>
      </c>
      <c r="BX161" s="644" t="str">
        <f>IF(F161="","",IF(OR(分岐管理シート!AG159&lt;27,分岐管理シート!AG159&gt;39),"error",""))</f>
        <v/>
      </c>
      <c r="BY161" s="644" t="str">
        <f>IF(F161="","",IF(AND(AD161="－",OR(分岐管理シート!AG159&lt;27,分岐管理シート!AG159&gt;38)),"error",IF(AND(AD161="○",分岐管理シート!AG159&lt;27),"error","")))</f>
        <v/>
      </c>
      <c r="BZ161" s="641" t="str">
        <f>IF(OR(D161="", D161="R6_補正", D161="R7_予備"),
   "",IF(F161="","",IF(AND(VLOOKUP(AE161,―!$AH$15:$AI$40,2,FALSE) &lt;= VLOOKUP(AF161,―!$AH$15:$AI$40,2,FALSE),VLOOKUP(AF161,―!$AH$15:$AI$40,2,FALSE) &lt;= VLOOKUP(AG161,―!$AH$15:$AI$40,2,FALSE)),"","error")))</f>
        <v/>
      </c>
      <c r="CA161" s="647"/>
      <c r="CB161" s="638"/>
      <c r="CC161" s="638"/>
      <c r="CD161" s="644" t="str">
        <f>IF(F161="","",IF(OR(分岐管理シート!AJ159&lt;1,分岐管理シート!AJ159&gt;88),"error",""))</f>
        <v/>
      </c>
      <c r="CE161" s="644" t="str">
        <f t="shared" si="37"/>
        <v/>
      </c>
      <c r="CF161" s="644" t="str">
        <f>IF(F161="","",IF(OR(AND(分岐管理シート!D159=4, OR(分岐管理シート!AQ159&lt;4, 分岐管理シート!AQ159&gt;9)),AND(OR(分岐管理シート!D159=8, 分岐管理シート!D159=10), OR(分岐管理シート!AQ159&lt;7, 分岐管理シート!AQ159&gt;9))),"error",""))</f>
        <v/>
      </c>
      <c r="CG161" s="644" t="str">
        <f t="shared" si="51"/>
        <v/>
      </c>
      <c r="CH161" s="644" t="str">
        <f>分岐管理シート!BD159</f>
        <v/>
      </c>
      <c r="CI161" s="666" t="str">
        <f t="shared" si="52"/>
        <v/>
      </c>
    </row>
    <row r="162" spans="1:87" ht="24" x14ac:dyDescent="0.15">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88"/>
      <c r="AN162" s="567"/>
      <c r="AO162" s="691"/>
      <c r="AP162" s="564"/>
      <c r="AQ162" s="568"/>
      <c r="AR162" s="622"/>
      <c r="AS162" s="628"/>
      <c r="AT162" s="633"/>
      <c r="AU162" s="655" t="str">
        <f t="shared" si="39"/>
        <v/>
      </c>
      <c r="AV162" s="655" t="str">
        <f t="shared" si="40"/>
        <v/>
      </c>
      <c r="AW162" s="655" t="str">
        <f t="shared" si="29"/>
        <v/>
      </c>
      <c r="AX162" s="655" t="str">
        <f t="shared" si="30"/>
        <v/>
      </c>
      <c r="AY162" s="655" t="str">
        <f t="shared" si="31"/>
        <v/>
      </c>
      <c r="AZ162" s="655" t="str">
        <f>IF(F162="","",IF(OR(AND(分岐管理シート!D160=4,J162="Ⅱ．物価高の克服"),AND(分岐管理シート!D160=8,J162="米国関税措置"),AND(分岐管理シート!D160=10,J162="Ⅰ．生活の安全保障・物価高への対応")),"","error"))</f>
        <v/>
      </c>
      <c r="BA162" s="644" t="str">
        <f t="shared" si="32"/>
        <v/>
      </c>
      <c r="BB162" s="644" t="str">
        <f t="shared" si="41"/>
        <v/>
      </c>
      <c r="BC162" s="656" t="str">
        <f t="shared" si="47"/>
        <v/>
      </c>
      <c r="BD162" s="657" t="str">
        <f t="shared" si="43"/>
        <v/>
      </c>
      <c r="BE162" s="644" t="str">
        <f t="shared" si="44"/>
        <v/>
      </c>
      <c r="BF162" s="655" t="str" cm="1">
        <f t="array" ref="BF162">IF(SUMPRODUCT(COUNTIF(M162:O162, M162:O162))&gt;COUNTA(M162:O162),"error","")</f>
        <v/>
      </c>
      <c r="BG162" s="644" t="str">
        <f t="shared" si="48"/>
        <v/>
      </c>
      <c r="BH162" s="644" t="str">
        <f t="shared" si="49"/>
        <v/>
      </c>
      <c r="BI162" s="644" t="str">
        <f t="shared" si="42"/>
        <v/>
      </c>
      <c r="BJ162" s="647"/>
      <c r="BK162" s="638"/>
      <c r="BL162" s="644" t="str">
        <f t="shared" si="33"/>
        <v/>
      </c>
      <c r="BM162" s="644" t="str">
        <f t="shared" si="38"/>
        <v/>
      </c>
      <c r="BN162" s="644" t="str">
        <f t="shared" si="34"/>
        <v/>
      </c>
      <c r="BO162" s="644" t="str">
        <f t="shared" si="50"/>
        <v/>
      </c>
      <c r="BP162" s="641"/>
      <c r="BQ162" s="644"/>
      <c r="BR162" s="638"/>
      <c r="BS162" s="638"/>
      <c r="BT162" s="644" t="str">
        <f t="shared" si="35"/>
        <v/>
      </c>
      <c r="BU162" s="644" t="str">
        <f t="shared" si="36"/>
        <v/>
      </c>
      <c r="BV162" s="644" t="str">
        <f>IF(F162="","",IF(OR(分岐管理シート!AE160&lt;27,分岐管理シート!AE160&gt;38),"error",""))</f>
        <v/>
      </c>
      <c r="BW162" s="644" t="str">
        <f>IF(AND(D162="R7_補正", OR(分岐管理シート!AF160&lt;27,分岐管理シート!AF160&gt;38)),"error","")</f>
        <v/>
      </c>
      <c r="BX162" s="644" t="str">
        <f>IF(F162="","",IF(OR(分岐管理シート!AG160&lt;27,分岐管理シート!AG160&gt;39),"error",""))</f>
        <v/>
      </c>
      <c r="BY162" s="644" t="str">
        <f>IF(F162="","",IF(AND(AD162="－",OR(分岐管理シート!AG160&lt;27,分岐管理シート!AG160&gt;38)),"error",IF(AND(AD162="○",分岐管理シート!AG160&lt;27),"error","")))</f>
        <v/>
      </c>
      <c r="BZ162" s="641" t="str">
        <f>IF(OR(D162="", D162="R6_補正", D162="R7_予備"),
   "",IF(F162="","",IF(AND(VLOOKUP(AE162,―!$AH$15:$AI$40,2,FALSE) &lt;= VLOOKUP(AF162,―!$AH$15:$AI$40,2,FALSE),VLOOKUP(AF162,―!$AH$15:$AI$40,2,FALSE) &lt;= VLOOKUP(AG162,―!$AH$15:$AI$40,2,FALSE)),"","error")))</f>
        <v/>
      </c>
      <c r="CA162" s="647"/>
      <c r="CB162" s="638"/>
      <c r="CC162" s="638"/>
      <c r="CD162" s="644" t="str">
        <f>IF(F162="","",IF(OR(分岐管理シート!AJ160&lt;1,分岐管理シート!AJ160&gt;88),"error",""))</f>
        <v/>
      </c>
      <c r="CE162" s="644" t="str">
        <f t="shared" si="37"/>
        <v/>
      </c>
      <c r="CF162" s="644" t="str">
        <f>IF(F162="","",IF(OR(AND(分岐管理シート!D160=4, OR(分岐管理シート!AQ160&lt;4, 分岐管理シート!AQ160&gt;9)),AND(OR(分岐管理シート!D160=8, 分岐管理シート!D160=10), OR(分岐管理シート!AQ160&lt;7, 分岐管理シート!AQ160&gt;9))),"error",""))</f>
        <v/>
      </c>
      <c r="CG162" s="644" t="str">
        <f t="shared" si="51"/>
        <v/>
      </c>
      <c r="CH162" s="644" t="str">
        <f>分岐管理シート!BD160</f>
        <v/>
      </c>
      <c r="CI162" s="666" t="str">
        <f t="shared" si="52"/>
        <v/>
      </c>
    </row>
    <row r="163" spans="1:87" ht="24" x14ac:dyDescent="0.15">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88"/>
      <c r="AN163" s="567"/>
      <c r="AO163" s="691"/>
      <c r="AP163" s="564"/>
      <c r="AQ163" s="568"/>
      <c r="AR163" s="622"/>
      <c r="AS163" s="628"/>
      <c r="AT163" s="633"/>
      <c r="AU163" s="655" t="str">
        <f t="shared" si="39"/>
        <v/>
      </c>
      <c r="AV163" s="655" t="str">
        <f t="shared" si="40"/>
        <v/>
      </c>
      <c r="AW163" s="655" t="str">
        <f t="shared" si="29"/>
        <v/>
      </c>
      <c r="AX163" s="655" t="str">
        <f t="shared" si="30"/>
        <v/>
      </c>
      <c r="AY163" s="655" t="str">
        <f t="shared" si="31"/>
        <v/>
      </c>
      <c r="AZ163" s="655" t="str">
        <f>IF(F163="","",IF(OR(AND(分岐管理シート!D161=4,J163="Ⅱ．物価高の克服"),AND(分岐管理シート!D161=8,J163="米国関税措置"),AND(分岐管理シート!D161=10,J163="Ⅰ．生活の安全保障・物価高への対応")),"","error"))</f>
        <v/>
      </c>
      <c r="BA163" s="644" t="str">
        <f t="shared" si="32"/>
        <v/>
      </c>
      <c r="BB163" s="644" t="str">
        <f t="shared" si="41"/>
        <v/>
      </c>
      <c r="BC163" s="656" t="str">
        <f t="shared" si="47"/>
        <v/>
      </c>
      <c r="BD163" s="657" t="str">
        <f t="shared" si="43"/>
        <v/>
      </c>
      <c r="BE163" s="644" t="str">
        <f t="shared" si="44"/>
        <v/>
      </c>
      <c r="BF163" s="655" t="str" cm="1">
        <f t="array" ref="BF163">IF(SUMPRODUCT(COUNTIF(M163:O163, M163:O163))&gt;COUNTA(M163:O163),"error","")</f>
        <v/>
      </c>
      <c r="BG163" s="644" t="str">
        <f t="shared" si="48"/>
        <v/>
      </c>
      <c r="BH163" s="644" t="str">
        <f t="shared" si="49"/>
        <v/>
      </c>
      <c r="BI163" s="644" t="str">
        <f t="shared" si="42"/>
        <v/>
      </c>
      <c r="BJ163" s="647"/>
      <c r="BK163" s="638"/>
      <c r="BL163" s="644" t="str">
        <f t="shared" si="33"/>
        <v/>
      </c>
      <c r="BM163" s="644" t="str">
        <f t="shared" si="38"/>
        <v/>
      </c>
      <c r="BN163" s="644" t="str">
        <f t="shared" si="34"/>
        <v/>
      </c>
      <c r="BO163" s="644" t="str">
        <f t="shared" si="50"/>
        <v/>
      </c>
      <c r="BP163" s="641"/>
      <c r="BQ163" s="644"/>
      <c r="BR163" s="638"/>
      <c r="BS163" s="638"/>
      <c r="BT163" s="644" t="str">
        <f t="shared" si="35"/>
        <v/>
      </c>
      <c r="BU163" s="644" t="str">
        <f t="shared" si="36"/>
        <v/>
      </c>
      <c r="BV163" s="644" t="str">
        <f>IF(F163="","",IF(OR(分岐管理シート!AE161&lt;27,分岐管理シート!AE161&gt;38),"error",""))</f>
        <v/>
      </c>
      <c r="BW163" s="644" t="str">
        <f>IF(AND(D163="R7_補正", OR(分岐管理シート!AF161&lt;27,分岐管理シート!AF161&gt;38)),"error","")</f>
        <v/>
      </c>
      <c r="BX163" s="644" t="str">
        <f>IF(F163="","",IF(OR(分岐管理シート!AG161&lt;27,分岐管理シート!AG161&gt;39),"error",""))</f>
        <v/>
      </c>
      <c r="BY163" s="644" t="str">
        <f>IF(F163="","",IF(AND(AD163="－",OR(分岐管理シート!AG161&lt;27,分岐管理シート!AG161&gt;38)),"error",IF(AND(AD163="○",分岐管理シート!AG161&lt;27),"error","")))</f>
        <v/>
      </c>
      <c r="BZ163" s="641" t="str">
        <f>IF(OR(D163="", D163="R6_補正", D163="R7_予備"),
   "",IF(F163="","",IF(AND(VLOOKUP(AE163,―!$AH$15:$AI$40,2,FALSE) &lt;= VLOOKUP(AF163,―!$AH$15:$AI$40,2,FALSE),VLOOKUP(AF163,―!$AH$15:$AI$40,2,FALSE) &lt;= VLOOKUP(AG163,―!$AH$15:$AI$40,2,FALSE)),"","error")))</f>
        <v/>
      </c>
      <c r="CA163" s="647"/>
      <c r="CB163" s="638"/>
      <c r="CC163" s="638"/>
      <c r="CD163" s="644" t="str">
        <f>IF(F163="","",IF(OR(分岐管理シート!AJ161&lt;1,分岐管理シート!AJ161&gt;88),"error",""))</f>
        <v/>
      </c>
      <c r="CE163" s="644" t="str">
        <f t="shared" si="37"/>
        <v/>
      </c>
      <c r="CF163" s="644" t="str">
        <f>IF(F163="","",IF(OR(AND(分岐管理シート!D161=4, OR(分岐管理シート!AQ161&lt;4, 分岐管理シート!AQ161&gt;9)),AND(OR(分岐管理シート!D161=8, 分岐管理シート!D161=10), OR(分岐管理シート!AQ161&lt;7, 分岐管理シート!AQ161&gt;9))),"error",""))</f>
        <v/>
      </c>
      <c r="CG163" s="644" t="str">
        <f t="shared" si="51"/>
        <v/>
      </c>
      <c r="CH163" s="644" t="str">
        <f>分岐管理シート!BD161</f>
        <v/>
      </c>
      <c r="CI163" s="666" t="str">
        <f t="shared" si="52"/>
        <v/>
      </c>
    </row>
    <row r="164" spans="1:87" ht="24" x14ac:dyDescent="0.15">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88"/>
      <c r="AN164" s="567"/>
      <c r="AO164" s="691"/>
      <c r="AP164" s="564"/>
      <c r="AQ164" s="568"/>
      <c r="AR164" s="622"/>
      <c r="AS164" s="628"/>
      <c r="AT164" s="633"/>
      <c r="AU164" s="655" t="str">
        <f t="shared" si="39"/>
        <v/>
      </c>
      <c r="AV164" s="655" t="str">
        <f t="shared" si="40"/>
        <v/>
      </c>
      <c r="AW164" s="655" t="str">
        <f t="shared" si="29"/>
        <v/>
      </c>
      <c r="AX164" s="655" t="str">
        <f t="shared" si="30"/>
        <v/>
      </c>
      <c r="AY164" s="655" t="str">
        <f t="shared" si="31"/>
        <v/>
      </c>
      <c r="AZ164" s="655" t="str">
        <f>IF(F164="","",IF(OR(AND(分岐管理シート!D162=4,J164="Ⅱ．物価高の克服"),AND(分岐管理シート!D162=8,J164="米国関税措置"),AND(分岐管理シート!D162=10,J164="Ⅰ．生活の安全保障・物価高への対応")),"","error"))</f>
        <v/>
      </c>
      <c r="BA164" s="644" t="str">
        <f t="shared" si="32"/>
        <v/>
      </c>
      <c r="BB164" s="644" t="str">
        <f t="shared" si="41"/>
        <v/>
      </c>
      <c r="BC164" s="656" t="str">
        <f t="shared" si="47"/>
        <v/>
      </c>
      <c r="BD164" s="657" t="str">
        <f t="shared" si="43"/>
        <v/>
      </c>
      <c r="BE164" s="644" t="str">
        <f t="shared" si="44"/>
        <v/>
      </c>
      <c r="BF164" s="655" t="str" cm="1">
        <f t="array" ref="BF164">IF(SUMPRODUCT(COUNTIF(M164:O164, M164:O164))&gt;COUNTA(M164:O164),"error","")</f>
        <v/>
      </c>
      <c r="BG164" s="644" t="str">
        <f t="shared" si="48"/>
        <v/>
      </c>
      <c r="BH164" s="644" t="str">
        <f t="shared" si="49"/>
        <v/>
      </c>
      <c r="BI164" s="644" t="str">
        <f t="shared" si="42"/>
        <v/>
      </c>
      <c r="BJ164" s="647"/>
      <c r="BK164" s="638"/>
      <c r="BL164" s="644" t="str">
        <f t="shared" si="33"/>
        <v/>
      </c>
      <c r="BM164" s="644" t="str">
        <f t="shared" si="38"/>
        <v/>
      </c>
      <c r="BN164" s="644" t="str">
        <f t="shared" si="34"/>
        <v/>
      </c>
      <c r="BO164" s="644" t="str">
        <f t="shared" si="50"/>
        <v/>
      </c>
      <c r="BP164" s="641"/>
      <c r="BQ164" s="644"/>
      <c r="BR164" s="638"/>
      <c r="BS164" s="638"/>
      <c r="BT164" s="644" t="str">
        <f t="shared" si="35"/>
        <v/>
      </c>
      <c r="BU164" s="644" t="str">
        <f t="shared" si="36"/>
        <v/>
      </c>
      <c r="BV164" s="644" t="str">
        <f>IF(F164="","",IF(OR(分岐管理シート!AE162&lt;27,分岐管理シート!AE162&gt;38),"error",""))</f>
        <v/>
      </c>
      <c r="BW164" s="644" t="str">
        <f>IF(AND(D164="R7_補正", OR(分岐管理シート!AF162&lt;27,分岐管理シート!AF162&gt;38)),"error","")</f>
        <v/>
      </c>
      <c r="BX164" s="644" t="str">
        <f>IF(F164="","",IF(OR(分岐管理シート!AG162&lt;27,分岐管理シート!AG162&gt;39),"error",""))</f>
        <v/>
      </c>
      <c r="BY164" s="644" t="str">
        <f>IF(F164="","",IF(AND(AD164="－",OR(分岐管理シート!AG162&lt;27,分岐管理シート!AG162&gt;38)),"error",IF(AND(AD164="○",分岐管理シート!AG162&lt;27),"error","")))</f>
        <v/>
      </c>
      <c r="BZ164" s="641" t="str">
        <f>IF(OR(D164="", D164="R6_補正", D164="R7_予備"),
   "",IF(F164="","",IF(AND(VLOOKUP(AE164,―!$AH$15:$AI$40,2,FALSE) &lt;= VLOOKUP(AF164,―!$AH$15:$AI$40,2,FALSE),VLOOKUP(AF164,―!$AH$15:$AI$40,2,FALSE) &lt;= VLOOKUP(AG164,―!$AH$15:$AI$40,2,FALSE)),"","error")))</f>
        <v/>
      </c>
      <c r="CA164" s="647"/>
      <c r="CB164" s="638"/>
      <c r="CC164" s="638"/>
      <c r="CD164" s="644" t="str">
        <f>IF(F164="","",IF(OR(分岐管理シート!AJ162&lt;1,分岐管理シート!AJ162&gt;88),"error",""))</f>
        <v/>
      </c>
      <c r="CE164" s="644" t="str">
        <f t="shared" si="37"/>
        <v/>
      </c>
      <c r="CF164" s="644" t="str">
        <f>IF(F164="","",IF(OR(AND(分岐管理シート!D162=4, OR(分岐管理シート!AQ162&lt;4, 分岐管理シート!AQ162&gt;9)),AND(OR(分岐管理シート!D162=8, 分岐管理シート!D162=10), OR(分岐管理シート!AQ162&lt;7, 分岐管理シート!AQ162&gt;9))),"error",""))</f>
        <v/>
      </c>
      <c r="CG164" s="644" t="str">
        <f t="shared" si="51"/>
        <v/>
      </c>
      <c r="CH164" s="644" t="str">
        <f>分岐管理シート!BD162</f>
        <v/>
      </c>
      <c r="CI164" s="666" t="str">
        <f t="shared" si="52"/>
        <v/>
      </c>
    </row>
    <row r="165" spans="1:87" ht="24" x14ac:dyDescent="0.15">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88"/>
      <c r="AN165" s="567"/>
      <c r="AO165" s="691"/>
      <c r="AP165" s="564"/>
      <c r="AQ165" s="568"/>
      <c r="AR165" s="622"/>
      <c r="AS165" s="628"/>
      <c r="AT165" s="633"/>
      <c r="AU165" s="655" t="str">
        <f t="shared" si="39"/>
        <v/>
      </c>
      <c r="AV165" s="655" t="str">
        <f t="shared" si="40"/>
        <v/>
      </c>
      <c r="AW165" s="655" t="str">
        <f t="shared" si="29"/>
        <v/>
      </c>
      <c r="AX165" s="655" t="str">
        <f t="shared" si="30"/>
        <v/>
      </c>
      <c r="AY165" s="655" t="str">
        <f t="shared" si="31"/>
        <v/>
      </c>
      <c r="AZ165" s="655" t="str">
        <f>IF(F165="","",IF(OR(AND(分岐管理シート!D163=4,J165="Ⅱ．物価高の克服"),AND(分岐管理シート!D163=8,J165="米国関税措置"),AND(分岐管理シート!D163=10,J165="Ⅰ．生活の安全保障・物価高への対応")),"","error"))</f>
        <v/>
      </c>
      <c r="BA165" s="644" t="str">
        <f t="shared" si="32"/>
        <v/>
      </c>
      <c r="BB165" s="644" t="str">
        <f t="shared" si="41"/>
        <v/>
      </c>
      <c r="BC165" s="656" t="str">
        <f t="shared" si="47"/>
        <v/>
      </c>
      <c r="BD165" s="657" t="str">
        <f t="shared" si="43"/>
        <v/>
      </c>
      <c r="BE165" s="644" t="str">
        <f t="shared" si="44"/>
        <v/>
      </c>
      <c r="BF165" s="655" t="str" cm="1">
        <f t="array" ref="BF165">IF(SUMPRODUCT(COUNTIF(M165:O165, M165:O165))&gt;COUNTA(M165:O165),"error","")</f>
        <v/>
      </c>
      <c r="BG165" s="644" t="str">
        <f t="shared" si="48"/>
        <v/>
      </c>
      <c r="BH165" s="644" t="str">
        <f t="shared" si="49"/>
        <v/>
      </c>
      <c r="BI165" s="644" t="str">
        <f t="shared" si="42"/>
        <v/>
      </c>
      <c r="BJ165" s="647"/>
      <c r="BK165" s="638"/>
      <c r="BL165" s="644" t="str">
        <f t="shared" si="33"/>
        <v/>
      </c>
      <c r="BM165" s="644" t="str">
        <f t="shared" si="38"/>
        <v/>
      </c>
      <c r="BN165" s="644" t="str">
        <f t="shared" si="34"/>
        <v/>
      </c>
      <c r="BO165" s="644" t="str">
        <f t="shared" si="50"/>
        <v/>
      </c>
      <c r="BP165" s="641"/>
      <c r="BQ165" s="644"/>
      <c r="BR165" s="638"/>
      <c r="BS165" s="638"/>
      <c r="BT165" s="644" t="str">
        <f t="shared" si="35"/>
        <v/>
      </c>
      <c r="BU165" s="644" t="str">
        <f t="shared" si="36"/>
        <v/>
      </c>
      <c r="BV165" s="644" t="str">
        <f>IF(F165="","",IF(OR(分岐管理シート!AE163&lt;27,分岐管理シート!AE163&gt;38),"error",""))</f>
        <v/>
      </c>
      <c r="BW165" s="644" t="str">
        <f>IF(AND(D165="R7_補正", OR(分岐管理シート!AF163&lt;27,分岐管理シート!AF163&gt;38)),"error","")</f>
        <v/>
      </c>
      <c r="BX165" s="644" t="str">
        <f>IF(F165="","",IF(OR(分岐管理シート!AG163&lt;27,分岐管理シート!AG163&gt;39),"error",""))</f>
        <v/>
      </c>
      <c r="BY165" s="644" t="str">
        <f>IF(F165="","",IF(AND(AD165="－",OR(分岐管理シート!AG163&lt;27,分岐管理シート!AG163&gt;38)),"error",IF(AND(AD165="○",分岐管理シート!AG163&lt;27),"error","")))</f>
        <v/>
      </c>
      <c r="BZ165" s="641" t="str">
        <f>IF(OR(D165="", D165="R6_補正", D165="R7_予備"),
   "",IF(F165="","",IF(AND(VLOOKUP(AE165,―!$AH$15:$AI$40,2,FALSE) &lt;= VLOOKUP(AF165,―!$AH$15:$AI$40,2,FALSE),VLOOKUP(AF165,―!$AH$15:$AI$40,2,FALSE) &lt;= VLOOKUP(AG165,―!$AH$15:$AI$40,2,FALSE)),"","error")))</f>
        <v/>
      </c>
      <c r="CA165" s="647"/>
      <c r="CB165" s="638"/>
      <c r="CC165" s="638"/>
      <c r="CD165" s="644" t="str">
        <f>IF(F165="","",IF(OR(分岐管理シート!AJ163&lt;1,分岐管理シート!AJ163&gt;88),"error",""))</f>
        <v/>
      </c>
      <c r="CE165" s="644" t="str">
        <f t="shared" si="37"/>
        <v/>
      </c>
      <c r="CF165" s="644" t="str">
        <f>IF(F165="","",IF(OR(AND(分岐管理シート!D163=4, OR(分岐管理シート!AQ163&lt;4, 分岐管理シート!AQ163&gt;9)),AND(OR(分岐管理シート!D163=8, 分岐管理シート!D163=10), OR(分岐管理シート!AQ163&lt;7, 分岐管理シート!AQ163&gt;9))),"error",""))</f>
        <v/>
      </c>
      <c r="CG165" s="644" t="str">
        <f t="shared" si="51"/>
        <v/>
      </c>
      <c r="CH165" s="644" t="str">
        <f>分岐管理シート!BD163</f>
        <v/>
      </c>
      <c r="CI165" s="666" t="str">
        <f t="shared" si="52"/>
        <v/>
      </c>
    </row>
    <row r="166" spans="1:87" ht="24" x14ac:dyDescent="0.15">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88"/>
      <c r="AN166" s="567"/>
      <c r="AO166" s="691"/>
      <c r="AP166" s="564"/>
      <c r="AQ166" s="568"/>
      <c r="AR166" s="622"/>
      <c r="AS166" s="628"/>
      <c r="AT166" s="633"/>
      <c r="AU166" s="655" t="str">
        <f t="shared" si="39"/>
        <v/>
      </c>
      <c r="AV166" s="655" t="str">
        <f t="shared" si="40"/>
        <v/>
      </c>
      <c r="AW166" s="655" t="str">
        <f t="shared" si="29"/>
        <v/>
      </c>
      <c r="AX166" s="655" t="str">
        <f t="shared" si="30"/>
        <v/>
      </c>
      <c r="AY166" s="655" t="str">
        <f t="shared" si="31"/>
        <v/>
      </c>
      <c r="AZ166" s="655" t="str">
        <f>IF(F166="","",IF(OR(AND(分岐管理シート!D164=4,J166="Ⅱ．物価高の克服"),AND(分岐管理シート!D164=8,J166="米国関税措置"),AND(分岐管理シート!D164=10,J166="Ⅰ．生活の安全保障・物価高への対応")),"","error"))</f>
        <v/>
      </c>
      <c r="BA166" s="644" t="str">
        <f t="shared" si="32"/>
        <v/>
      </c>
      <c r="BB166" s="644" t="str">
        <f t="shared" si="41"/>
        <v/>
      </c>
      <c r="BC166" s="656" t="str">
        <f t="shared" si="47"/>
        <v/>
      </c>
      <c r="BD166" s="657" t="str">
        <f t="shared" si="43"/>
        <v/>
      </c>
      <c r="BE166" s="644" t="str">
        <f t="shared" si="44"/>
        <v/>
      </c>
      <c r="BF166" s="655" t="str" cm="1">
        <f t="array" ref="BF166">IF(SUMPRODUCT(COUNTIF(M166:O166, M166:O166))&gt;COUNTA(M166:O166),"error","")</f>
        <v/>
      </c>
      <c r="BG166" s="644" t="str">
        <f t="shared" si="48"/>
        <v/>
      </c>
      <c r="BH166" s="644" t="str">
        <f t="shared" si="49"/>
        <v/>
      </c>
      <c r="BI166" s="644" t="str">
        <f t="shared" si="42"/>
        <v/>
      </c>
      <c r="BJ166" s="647"/>
      <c r="BK166" s="638"/>
      <c r="BL166" s="644" t="str">
        <f t="shared" si="33"/>
        <v/>
      </c>
      <c r="BM166" s="644" t="str">
        <f t="shared" si="38"/>
        <v/>
      </c>
      <c r="BN166" s="644" t="str">
        <f t="shared" si="34"/>
        <v/>
      </c>
      <c r="BO166" s="644" t="str">
        <f t="shared" si="50"/>
        <v/>
      </c>
      <c r="BP166" s="641"/>
      <c r="BQ166" s="644"/>
      <c r="BR166" s="638"/>
      <c r="BS166" s="638"/>
      <c r="BT166" s="644" t="str">
        <f t="shared" si="35"/>
        <v/>
      </c>
      <c r="BU166" s="644" t="str">
        <f t="shared" si="36"/>
        <v/>
      </c>
      <c r="BV166" s="644" t="str">
        <f>IF(F166="","",IF(OR(分岐管理シート!AE164&lt;27,分岐管理シート!AE164&gt;38),"error",""))</f>
        <v/>
      </c>
      <c r="BW166" s="644" t="str">
        <f>IF(AND(D166="R7_補正", OR(分岐管理シート!AF164&lt;27,分岐管理シート!AF164&gt;38)),"error","")</f>
        <v/>
      </c>
      <c r="BX166" s="644" t="str">
        <f>IF(F166="","",IF(OR(分岐管理シート!AG164&lt;27,分岐管理シート!AG164&gt;39),"error",""))</f>
        <v/>
      </c>
      <c r="BY166" s="644" t="str">
        <f>IF(F166="","",IF(AND(AD166="－",OR(分岐管理シート!AG164&lt;27,分岐管理シート!AG164&gt;38)),"error",IF(AND(AD166="○",分岐管理シート!AG164&lt;27),"error","")))</f>
        <v/>
      </c>
      <c r="BZ166" s="641" t="str">
        <f>IF(OR(D166="", D166="R6_補正", D166="R7_予備"),
   "",IF(F166="","",IF(AND(VLOOKUP(AE166,―!$AH$15:$AI$40,2,FALSE) &lt;= VLOOKUP(AF166,―!$AH$15:$AI$40,2,FALSE),VLOOKUP(AF166,―!$AH$15:$AI$40,2,FALSE) &lt;= VLOOKUP(AG166,―!$AH$15:$AI$40,2,FALSE)),"","error")))</f>
        <v/>
      </c>
      <c r="CA166" s="647"/>
      <c r="CB166" s="638"/>
      <c r="CC166" s="638"/>
      <c r="CD166" s="644" t="str">
        <f>IF(F166="","",IF(OR(分岐管理シート!AJ164&lt;1,分岐管理シート!AJ164&gt;88),"error",""))</f>
        <v/>
      </c>
      <c r="CE166" s="644" t="str">
        <f t="shared" si="37"/>
        <v/>
      </c>
      <c r="CF166" s="644" t="str">
        <f>IF(F166="","",IF(OR(AND(分岐管理シート!D164=4, OR(分岐管理シート!AQ164&lt;4, 分岐管理シート!AQ164&gt;9)),AND(OR(分岐管理シート!D164=8, 分岐管理シート!D164=10), OR(分岐管理シート!AQ164&lt;7, 分岐管理シート!AQ164&gt;9))),"error",""))</f>
        <v/>
      </c>
      <c r="CG166" s="644" t="str">
        <f t="shared" si="51"/>
        <v/>
      </c>
      <c r="CH166" s="644" t="str">
        <f>分岐管理シート!BD164</f>
        <v/>
      </c>
      <c r="CI166" s="666" t="str">
        <f t="shared" si="52"/>
        <v/>
      </c>
    </row>
    <row r="167" spans="1:87" ht="24" x14ac:dyDescent="0.15">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88"/>
      <c r="AN167" s="567"/>
      <c r="AO167" s="691"/>
      <c r="AP167" s="564"/>
      <c r="AQ167" s="568"/>
      <c r="AR167" s="622"/>
      <c r="AS167" s="628"/>
      <c r="AT167" s="633"/>
      <c r="AU167" s="655" t="str">
        <f t="shared" si="39"/>
        <v/>
      </c>
      <c r="AV167" s="655" t="str">
        <f t="shared" si="40"/>
        <v/>
      </c>
      <c r="AW167" s="655" t="str">
        <f t="shared" si="29"/>
        <v/>
      </c>
      <c r="AX167" s="655" t="str">
        <f t="shared" si="30"/>
        <v/>
      </c>
      <c r="AY167" s="655" t="str">
        <f t="shared" si="31"/>
        <v/>
      </c>
      <c r="AZ167" s="655" t="str">
        <f>IF(F167="","",IF(OR(AND(分岐管理シート!D165=4,J167="Ⅱ．物価高の克服"),AND(分岐管理シート!D165=8,J167="米国関税措置"),AND(分岐管理シート!D165=10,J167="Ⅰ．生活の安全保障・物価高への対応")),"","error"))</f>
        <v/>
      </c>
      <c r="BA167" s="644" t="str">
        <f t="shared" si="32"/>
        <v/>
      </c>
      <c r="BB167" s="644" t="str">
        <f t="shared" si="41"/>
        <v/>
      </c>
      <c r="BC167" s="656" t="str">
        <f t="shared" si="47"/>
        <v/>
      </c>
      <c r="BD167" s="657" t="str">
        <f t="shared" si="43"/>
        <v/>
      </c>
      <c r="BE167" s="644" t="str">
        <f t="shared" si="44"/>
        <v/>
      </c>
      <c r="BF167" s="655" t="str" cm="1">
        <f t="array" ref="BF167">IF(SUMPRODUCT(COUNTIF(M167:O167, M167:O167))&gt;COUNTA(M167:O167),"error","")</f>
        <v/>
      </c>
      <c r="BG167" s="644" t="str">
        <f t="shared" si="48"/>
        <v/>
      </c>
      <c r="BH167" s="644" t="str">
        <f t="shared" si="49"/>
        <v/>
      </c>
      <c r="BI167" s="644" t="str">
        <f t="shared" si="42"/>
        <v/>
      </c>
      <c r="BJ167" s="647"/>
      <c r="BK167" s="638"/>
      <c r="BL167" s="644" t="str">
        <f t="shared" si="33"/>
        <v/>
      </c>
      <c r="BM167" s="644" t="str">
        <f t="shared" si="38"/>
        <v/>
      </c>
      <c r="BN167" s="644" t="str">
        <f t="shared" si="34"/>
        <v/>
      </c>
      <c r="BO167" s="644" t="str">
        <f t="shared" si="50"/>
        <v/>
      </c>
      <c r="BP167" s="641"/>
      <c r="BQ167" s="644"/>
      <c r="BR167" s="638"/>
      <c r="BS167" s="638"/>
      <c r="BT167" s="644" t="str">
        <f t="shared" si="35"/>
        <v/>
      </c>
      <c r="BU167" s="644" t="str">
        <f t="shared" si="36"/>
        <v/>
      </c>
      <c r="BV167" s="644" t="str">
        <f>IF(F167="","",IF(OR(分岐管理シート!AE165&lt;27,分岐管理シート!AE165&gt;38),"error",""))</f>
        <v/>
      </c>
      <c r="BW167" s="644" t="str">
        <f>IF(AND(D167="R7_補正", OR(分岐管理シート!AF165&lt;27,分岐管理シート!AF165&gt;38)),"error","")</f>
        <v/>
      </c>
      <c r="BX167" s="644" t="str">
        <f>IF(F167="","",IF(OR(分岐管理シート!AG165&lt;27,分岐管理シート!AG165&gt;39),"error",""))</f>
        <v/>
      </c>
      <c r="BY167" s="644" t="str">
        <f>IF(F167="","",IF(AND(AD167="－",OR(分岐管理シート!AG165&lt;27,分岐管理シート!AG165&gt;38)),"error",IF(AND(AD167="○",分岐管理シート!AG165&lt;27),"error","")))</f>
        <v/>
      </c>
      <c r="BZ167" s="641" t="str">
        <f>IF(OR(D167="", D167="R6_補正", D167="R7_予備"),
   "",IF(F167="","",IF(AND(VLOOKUP(AE167,―!$AH$15:$AI$40,2,FALSE) &lt;= VLOOKUP(AF167,―!$AH$15:$AI$40,2,FALSE),VLOOKUP(AF167,―!$AH$15:$AI$40,2,FALSE) &lt;= VLOOKUP(AG167,―!$AH$15:$AI$40,2,FALSE)),"","error")))</f>
        <v/>
      </c>
      <c r="CA167" s="647"/>
      <c r="CB167" s="638"/>
      <c r="CC167" s="638"/>
      <c r="CD167" s="644" t="str">
        <f>IF(F167="","",IF(OR(分岐管理シート!AJ165&lt;1,分岐管理シート!AJ165&gt;88),"error",""))</f>
        <v/>
      </c>
      <c r="CE167" s="644" t="str">
        <f t="shared" si="37"/>
        <v/>
      </c>
      <c r="CF167" s="644" t="str">
        <f>IF(F167="","",IF(OR(AND(分岐管理シート!D165=4, OR(分岐管理シート!AQ165&lt;4, 分岐管理シート!AQ165&gt;9)),AND(OR(分岐管理シート!D165=8, 分岐管理シート!D165=10), OR(分岐管理シート!AQ165&lt;7, 分岐管理シート!AQ165&gt;9))),"error",""))</f>
        <v/>
      </c>
      <c r="CG167" s="644" t="str">
        <f t="shared" si="51"/>
        <v/>
      </c>
      <c r="CH167" s="644" t="str">
        <f>分岐管理シート!BD165</f>
        <v/>
      </c>
      <c r="CI167" s="666" t="str">
        <f t="shared" si="52"/>
        <v/>
      </c>
    </row>
    <row r="168" spans="1:87" ht="24" x14ac:dyDescent="0.15">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88"/>
      <c r="AN168" s="567"/>
      <c r="AO168" s="691"/>
      <c r="AP168" s="564"/>
      <c r="AQ168" s="568"/>
      <c r="AR168" s="622"/>
      <c r="AS168" s="628"/>
      <c r="AT168" s="633"/>
      <c r="AU168" s="655" t="str">
        <f t="shared" si="39"/>
        <v/>
      </c>
      <c r="AV168" s="655" t="str">
        <f t="shared" si="40"/>
        <v/>
      </c>
      <c r="AW168" s="655" t="str">
        <f t="shared" si="29"/>
        <v/>
      </c>
      <c r="AX168" s="655" t="str">
        <f t="shared" si="30"/>
        <v/>
      </c>
      <c r="AY168" s="655" t="str">
        <f t="shared" si="31"/>
        <v/>
      </c>
      <c r="AZ168" s="655" t="str">
        <f>IF(F168="","",IF(OR(AND(分岐管理シート!D166=4,J168="Ⅱ．物価高の克服"),AND(分岐管理シート!D166=8,J168="米国関税措置"),AND(分岐管理シート!D166=10,J168="Ⅰ．生活の安全保障・物価高への対応")),"","error"))</f>
        <v/>
      </c>
      <c r="BA168" s="644" t="str">
        <f t="shared" si="32"/>
        <v/>
      </c>
      <c r="BB168" s="644" t="str">
        <f t="shared" si="41"/>
        <v/>
      </c>
      <c r="BC168" s="656" t="str">
        <f t="shared" si="47"/>
        <v/>
      </c>
      <c r="BD168" s="657" t="str">
        <f t="shared" si="43"/>
        <v/>
      </c>
      <c r="BE168" s="644" t="str">
        <f t="shared" si="44"/>
        <v/>
      </c>
      <c r="BF168" s="655" t="str" cm="1">
        <f t="array" ref="BF168">IF(SUMPRODUCT(COUNTIF(M168:O168, M168:O168))&gt;COUNTA(M168:O168),"error","")</f>
        <v/>
      </c>
      <c r="BG168" s="644" t="str">
        <f t="shared" si="48"/>
        <v/>
      </c>
      <c r="BH168" s="644" t="str">
        <f t="shared" si="49"/>
        <v/>
      </c>
      <c r="BI168" s="644" t="str">
        <f t="shared" si="42"/>
        <v/>
      </c>
      <c r="BJ168" s="647"/>
      <c r="BK168" s="638"/>
      <c r="BL168" s="644" t="str">
        <f t="shared" si="33"/>
        <v/>
      </c>
      <c r="BM168" s="644" t="str">
        <f t="shared" si="38"/>
        <v/>
      </c>
      <c r="BN168" s="644" t="str">
        <f t="shared" si="34"/>
        <v/>
      </c>
      <c r="BO168" s="644" t="str">
        <f t="shared" si="50"/>
        <v/>
      </c>
      <c r="BP168" s="641"/>
      <c r="BQ168" s="644"/>
      <c r="BR168" s="638"/>
      <c r="BS168" s="638"/>
      <c r="BT168" s="644" t="str">
        <f t="shared" si="35"/>
        <v/>
      </c>
      <c r="BU168" s="644" t="str">
        <f t="shared" si="36"/>
        <v/>
      </c>
      <c r="BV168" s="644" t="str">
        <f>IF(F168="","",IF(OR(分岐管理シート!AE166&lt;27,分岐管理シート!AE166&gt;38),"error",""))</f>
        <v/>
      </c>
      <c r="BW168" s="644" t="str">
        <f>IF(AND(D168="R7_補正", OR(分岐管理シート!AF166&lt;27,分岐管理シート!AF166&gt;38)),"error","")</f>
        <v/>
      </c>
      <c r="BX168" s="644" t="str">
        <f>IF(F168="","",IF(OR(分岐管理シート!AG166&lt;27,分岐管理シート!AG166&gt;39),"error",""))</f>
        <v/>
      </c>
      <c r="BY168" s="644" t="str">
        <f>IF(F168="","",IF(AND(AD168="－",OR(分岐管理シート!AG166&lt;27,分岐管理シート!AG166&gt;38)),"error",IF(AND(AD168="○",分岐管理シート!AG166&lt;27),"error","")))</f>
        <v/>
      </c>
      <c r="BZ168" s="641" t="str">
        <f>IF(OR(D168="", D168="R6_補正", D168="R7_予備"),
   "",IF(F168="","",IF(AND(VLOOKUP(AE168,―!$AH$15:$AI$40,2,FALSE) &lt;= VLOOKUP(AF168,―!$AH$15:$AI$40,2,FALSE),VLOOKUP(AF168,―!$AH$15:$AI$40,2,FALSE) &lt;= VLOOKUP(AG168,―!$AH$15:$AI$40,2,FALSE)),"","error")))</f>
        <v/>
      </c>
      <c r="CA168" s="647"/>
      <c r="CB168" s="638"/>
      <c r="CC168" s="638"/>
      <c r="CD168" s="644" t="str">
        <f>IF(F168="","",IF(OR(分岐管理シート!AJ166&lt;1,分岐管理シート!AJ166&gt;88),"error",""))</f>
        <v/>
      </c>
      <c r="CE168" s="644" t="str">
        <f t="shared" si="37"/>
        <v/>
      </c>
      <c r="CF168" s="644" t="str">
        <f>IF(F168="","",IF(OR(AND(分岐管理シート!D166=4, OR(分岐管理シート!AQ166&lt;4, 分岐管理シート!AQ166&gt;9)),AND(OR(分岐管理シート!D166=8, 分岐管理シート!D166=10), OR(分岐管理シート!AQ166&lt;7, 分岐管理シート!AQ166&gt;9))),"error",""))</f>
        <v/>
      </c>
      <c r="CG168" s="644" t="str">
        <f t="shared" si="51"/>
        <v/>
      </c>
      <c r="CH168" s="644" t="str">
        <f>分岐管理シート!BD166</f>
        <v/>
      </c>
      <c r="CI168" s="666" t="str">
        <f t="shared" si="52"/>
        <v/>
      </c>
    </row>
    <row r="169" spans="1:87" ht="24" x14ac:dyDescent="0.15">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88"/>
      <c r="AN169" s="567"/>
      <c r="AO169" s="691"/>
      <c r="AP169" s="564"/>
      <c r="AQ169" s="568"/>
      <c r="AR169" s="622"/>
      <c r="AS169" s="628"/>
      <c r="AT169" s="633"/>
      <c r="AU169" s="655" t="str">
        <f t="shared" si="39"/>
        <v/>
      </c>
      <c r="AV169" s="655" t="str">
        <f t="shared" si="40"/>
        <v/>
      </c>
      <c r="AW169" s="655" t="str">
        <f t="shared" si="29"/>
        <v/>
      </c>
      <c r="AX169" s="655" t="str">
        <f t="shared" si="30"/>
        <v/>
      </c>
      <c r="AY169" s="655" t="str">
        <f t="shared" si="31"/>
        <v/>
      </c>
      <c r="AZ169" s="655" t="str">
        <f>IF(F169="","",IF(OR(AND(分岐管理シート!D167=4,J169="Ⅱ．物価高の克服"),AND(分岐管理シート!D167=8,J169="米国関税措置"),AND(分岐管理シート!D167=10,J169="Ⅰ．生活の安全保障・物価高への対応")),"","error"))</f>
        <v/>
      </c>
      <c r="BA169" s="644" t="str">
        <f t="shared" si="32"/>
        <v/>
      </c>
      <c r="BB169" s="644" t="str">
        <f t="shared" si="41"/>
        <v/>
      </c>
      <c r="BC169" s="656" t="str">
        <f t="shared" si="47"/>
        <v/>
      </c>
      <c r="BD169" s="657" t="str">
        <f t="shared" si="43"/>
        <v/>
      </c>
      <c r="BE169" s="644" t="str">
        <f t="shared" si="44"/>
        <v/>
      </c>
      <c r="BF169" s="655" t="str" cm="1">
        <f t="array" ref="BF169">IF(SUMPRODUCT(COUNTIF(M169:O169, M169:O169))&gt;COUNTA(M169:O169),"error","")</f>
        <v/>
      </c>
      <c r="BG169" s="644" t="str">
        <f t="shared" si="48"/>
        <v/>
      </c>
      <c r="BH169" s="644" t="str">
        <f t="shared" si="49"/>
        <v/>
      </c>
      <c r="BI169" s="644" t="str">
        <f t="shared" si="42"/>
        <v/>
      </c>
      <c r="BJ169" s="647"/>
      <c r="BK169" s="638"/>
      <c r="BL169" s="644" t="str">
        <f t="shared" si="33"/>
        <v/>
      </c>
      <c r="BM169" s="644" t="str">
        <f t="shared" si="38"/>
        <v/>
      </c>
      <c r="BN169" s="644" t="str">
        <f t="shared" si="34"/>
        <v/>
      </c>
      <c r="BO169" s="644" t="str">
        <f t="shared" si="50"/>
        <v/>
      </c>
      <c r="BP169" s="641"/>
      <c r="BQ169" s="644"/>
      <c r="BR169" s="638"/>
      <c r="BS169" s="638"/>
      <c r="BT169" s="644" t="str">
        <f t="shared" si="35"/>
        <v/>
      </c>
      <c r="BU169" s="644" t="str">
        <f t="shared" si="36"/>
        <v/>
      </c>
      <c r="BV169" s="644" t="str">
        <f>IF(F169="","",IF(OR(分岐管理シート!AE167&lt;27,分岐管理シート!AE167&gt;38),"error",""))</f>
        <v/>
      </c>
      <c r="BW169" s="644" t="str">
        <f>IF(AND(D169="R7_補正", OR(分岐管理シート!AF167&lt;27,分岐管理シート!AF167&gt;38)),"error","")</f>
        <v/>
      </c>
      <c r="BX169" s="644" t="str">
        <f>IF(F169="","",IF(OR(分岐管理シート!AG167&lt;27,分岐管理シート!AG167&gt;39),"error",""))</f>
        <v/>
      </c>
      <c r="BY169" s="644" t="str">
        <f>IF(F169="","",IF(AND(AD169="－",OR(分岐管理シート!AG167&lt;27,分岐管理シート!AG167&gt;38)),"error",IF(AND(AD169="○",分岐管理シート!AG167&lt;27),"error","")))</f>
        <v/>
      </c>
      <c r="BZ169" s="641" t="str">
        <f>IF(OR(D169="", D169="R6_補正", D169="R7_予備"),
   "",IF(F169="","",IF(AND(VLOOKUP(AE169,―!$AH$15:$AI$40,2,FALSE) &lt;= VLOOKUP(AF169,―!$AH$15:$AI$40,2,FALSE),VLOOKUP(AF169,―!$AH$15:$AI$40,2,FALSE) &lt;= VLOOKUP(AG169,―!$AH$15:$AI$40,2,FALSE)),"","error")))</f>
        <v/>
      </c>
      <c r="CA169" s="647"/>
      <c r="CB169" s="638"/>
      <c r="CC169" s="638"/>
      <c r="CD169" s="644" t="str">
        <f>IF(F169="","",IF(OR(分岐管理シート!AJ167&lt;1,分岐管理シート!AJ167&gt;88),"error",""))</f>
        <v/>
      </c>
      <c r="CE169" s="644" t="str">
        <f t="shared" si="37"/>
        <v/>
      </c>
      <c r="CF169" s="644" t="str">
        <f>IF(F169="","",IF(OR(AND(分岐管理シート!D167=4, OR(分岐管理シート!AQ167&lt;4, 分岐管理シート!AQ167&gt;9)),AND(OR(分岐管理シート!D167=8, 分岐管理シート!D167=10), OR(分岐管理シート!AQ167&lt;7, 分岐管理シート!AQ167&gt;9))),"error",""))</f>
        <v/>
      </c>
      <c r="CG169" s="644" t="str">
        <f t="shared" si="51"/>
        <v/>
      </c>
      <c r="CH169" s="644" t="str">
        <f>分岐管理シート!BD167</f>
        <v/>
      </c>
      <c r="CI169" s="666" t="str">
        <f t="shared" si="52"/>
        <v/>
      </c>
    </row>
    <row r="170" spans="1:87" ht="24" x14ac:dyDescent="0.15">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88"/>
      <c r="AN170" s="567"/>
      <c r="AO170" s="691"/>
      <c r="AP170" s="564"/>
      <c r="AQ170" s="568"/>
      <c r="AR170" s="622"/>
      <c r="AS170" s="628"/>
      <c r="AT170" s="633"/>
      <c r="AU170" s="655" t="str">
        <f t="shared" si="39"/>
        <v/>
      </c>
      <c r="AV170" s="655" t="str">
        <f t="shared" si="40"/>
        <v/>
      </c>
      <c r="AW170" s="655" t="str">
        <f t="shared" si="29"/>
        <v/>
      </c>
      <c r="AX170" s="655" t="str">
        <f t="shared" si="30"/>
        <v/>
      </c>
      <c r="AY170" s="655" t="str">
        <f t="shared" si="31"/>
        <v/>
      </c>
      <c r="AZ170" s="655" t="str">
        <f>IF(F170="","",IF(OR(AND(分岐管理シート!D168=4,J170="Ⅱ．物価高の克服"),AND(分岐管理シート!D168=8,J170="米国関税措置"),AND(分岐管理シート!D168=10,J170="Ⅰ．生活の安全保障・物価高への対応")),"","error"))</f>
        <v/>
      </c>
      <c r="BA170" s="644" t="str">
        <f t="shared" si="32"/>
        <v/>
      </c>
      <c r="BB170" s="644" t="str">
        <f t="shared" si="41"/>
        <v/>
      </c>
      <c r="BC170" s="656" t="str">
        <f t="shared" si="47"/>
        <v/>
      </c>
      <c r="BD170" s="657" t="str">
        <f t="shared" si="43"/>
        <v/>
      </c>
      <c r="BE170" s="644" t="str">
        <f t="shared" si="44"/>
        <v/>
      </c>
      <c r="BF170" s="655" t="str" cm="1">
        <f t="array" ref="BF170">IF(SUMPRODUCT(COUNTIF(M170:O170, M170:O170))&gt;COUNTA(M170:O170),"error","")</f>
        <v/>
      </c>
      <c r="BG170" s="644" t="str">
        <f t="shared" si="48"/>
        <v/>
      </c>
      <c r="BH170" s="644" t="str">
        <f t="shared" si="49"/>
        <v/>
      </c>
      <c r="BI170" s="644" t="str">
        <f t="shared" si="42"/>
        <v/>
      </c>
      <c r="BJ170" s="647"/>
      <c r="BK170" s="638"/>
      <c r="BL170" s="644" t="str">
        <f t="shared" si="33"/>
        <v/>
      </c>
      <c r="BM170" s="644" t="str">
        <f t="shared" si="38"/>
        <v/>
      </c>
      <c r="BN170" s="644" t="str">
        <f t="shared" si="34"/>
        <v/>
      </c>
      <c r="BO170" s="644" t="str">
        <f t="shared" si="50"/>
        <v/>
      </c>
      <c r="BP170" s="641"/>
      <c r="BQ170" s="644"/>
      <c r="BR170" s="638"/>
      <c r="BS170" s="638"/>
      <c r="BT170" s="644" t="str">
        <f t="shared" si="35"/>
        <v/>
      </c>
      <c r="BU170" s="644" t="str">
        <f t="shared" si="36"/>
        <v/>
      </c>
      <c r="BV170" s="644" t="str">
        <f>IF(F170="","",IF(OR(分岐管理シート!AE168&lt;27,分岐管理シート!AE168&gt;38),"error",""))</f>
        <v/>
      </c>
      <c r="BW170" s="644" t="str">
        <f>IF(AND(D170="R7_補正", OR(分岐管理シート!AF168&lt;27,分岐管理シート!AF168&gt;38)),"error","")</f>
        <v/>
      </c>
      <c r="BX170" s="644" t="str">
        <f>IF(F170="","",IF(OR(分岐管理シート!AG168&lt;27,分岐管理シート!AG168&gt;39),"error",""))</f>
        <v/>
      </c>
      <c r="BY170" s="644" t="str">
        <f>IF(F170="","",IF(AND(AD170="－",OR(分岐管理シート!AG168&lt;27,分岐管理シート!AG168&gt;38)),"error",IF(AND(AD170="○",分岐管理シート!AG168&lt;27),"error","")))</f>
        <v/>
      </c>
      <c r="BZ170" s="641" t="str">
        <f>IF(OR(D170="", D170="R6_補正", D170="R7_予備"),
   "",IF(F170="","",IF(AND(VLOOKUP(AE170,―!$AH$15:$AI$40,2,FALSE) &lt;= VLOOKUP(AF170,―!$AH$15:$AI$40,2,FALSE),VLOOKUP(AF170,―!$AH$15:$AI$40,2,FALSE) &lt;= VLOOKUP(AG170,―!$AH$15:$AI$40,2,FALSE)),"","error")))</f>
        <v/>
      </c>
      <c r="CA170" s="647"/>
      <c r="CB170" s="638"/>
      <c r="CC170" s="638"/>
      <c r="CD170" s="644" t="str">
        <f>IF(F170="","",IF(OR(分岐管理シート!AJ168&lt;1,分岐管理シート!AJ168&gt;88),"error",""))</f>
        <v/>
      </c>
      <c r="CE170" s="644" t="str">
        <f t="shared" si="37"/>
        <v/>
      </c>
      <c r="CF170" s="644" t="str">
        <f>IF(F170="","",IF(OR(AND(分岐管理シート!D168=4, OR(分岐管理シート!AQ168&lt;4, 分岐管理シート!AQ168&gt;9)),AND(OR(分岐管理シート!D168=8, 分岐管理シート!D168=10), OR(分岐管理シート!AQ168&lt;7, 分岐管理シート!AQ168&gt;9))),"error",""))</f>
        <v/>
      </c>
      <c r="CG170" s="644" t="str">
        <f t="shared" si="51"/>
        <v/>
      </c>
      <c r="CH170" s="644" t="str">
        <f>分岐管理シート!BD168</f>
        <v/>
      </c>
      <c r="CI170" s="666" t="str">
        <f t="shared" si="52"/>
        <v/>
      </c>
    </row>
    <row r="171" spans="1:87" ht="24" x14ac:dyDescent="0.15">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88"/>
      <c r="AN171" s="567"/>
      <c r="AO171" s="691"/>
      <c r="AP171" s="564"/>
      <c r="AQ171" s="568"/>
      <c r="AR171" s="622"/>
      <c r="AS171" s="628"/>
      <c r="AT171" s="633"/>
      <c r="AU171" s="655" t="str">
        <f t="shared" si="39"/>
        <v/>
      </c>
      <c r="AV171" s="655" t="str">
        <f t="shared" si="40"/>
        <v/>
      </c>
      <c r="AW171" s="655" t="str">
        <f t="shared" si="29"/>
        <v/>
      </c>
      <c r="AX171" s="655" t="str">
        <f t="shared" si="30"/>
        <v/>
      </c>
      <c r="AY171" s="655" t="str">
        <f t="shared" si="31"/>
        <v/>
      </c>
      <c r="AZ171" s="655" t="str">
        <f>IF(F171="","",IF(OR(AND(分岐管理シート!D169=4,J171="Ⅱ．物価高の克服"),AND(分岐管理シート!D169=8,J171="米国関税措置"),AND(分岐管理シート!D169=10,J171="Ⅰ．生活の安全保障・物価高への対応")),"","error"))</f>
        <v/>
      </c>
      <c r="BA171" s="644" t="str">
        <f t="shared" si="32"/>
        <v/>
      </c>
      <c r="BB171" s="644" t="str">
        <f t="shared" si="41"/>
        <v/>
      </c>
      <c r="BC171" s="656" t="str">
        <f t="shared" si="47"/>
        <v/>
      </c>
      <c r="BD171" s="657" t="str">
        <f t="shared" si="43"/>
        <v/>
      </c>
      <c r="BE171" s="644" t="str">
        <f t="shared" si="44"/>
        <v/>
      </c>
      <c r="BF171" s="655" t="str" cm="1">
        <f t="array" ref="BF171">IF(SUMPRODUCT(COUNTIF(M171:O171, M171:O171))&gt;COUNTA(M171:O171),"error","")</f>
        <v/>
      </c>
      <c r="BG171" s="644" t="str">
        <f t="shared" si="48"/>
        <v/>
      </c>
      <c r="BH171" s="644" t="str">
        <f t="shared" si="49"/>
        <v/>
      </c>
      <c r="BI171" s="644" t="str">
        <f t="shared" si="42"/>
        <v/>
      </c>
      <c r="BJ171" s="647"/>
      <c r="BK171" s="638"/>
      <c r="BL171" s="644" t="str">
        <f t="shared" si="33"/>
        <v/>
      </c>
      <c r="BM171" s="644" t="str">
        <f t="shared" si="38"/>
        <v/>
      </c>
      <c r="BN171" s="644" t="str">
        <f t="shared" si="34"/>
        <v/>
      </c>
      <c r="BO171" s="644" t="str">
        <f t="shared" si="50"/>
        <v/>
      </c>
      <c r="BP171" s="641"/>
      <c r="BQ171" s="644"/>
      <c r="BR171" s="638"/>
      <c r="BS171" s="638"/>
      <c r="BT171" s="644" t="str">
        <f t="shared" si="35"/>
        <v/>
      </c>
      <c r="BU171" s="644" t="str">
        <f t="shared" si="36"/>
        <v/>
      </c>
      <c r="BV171" s="644" t="str">
        <f>IF(F171="","",IF(OR(分岐管理シート!AE169&lt;27,分岐管理シート!AE169&gt;38),"error",""))</f>
        <v/>
      </c>
      <c r="BW171" s="644" t="str">
        <f>IF(AND(D171="R7_補正", OR(分岐管理シート!AF169&lt;27,分岐管理シート!AF169&gt;38)),"error","")</f>
        <v/>
      </c>
      <c r="BX171" s="644" t="str">
        <f>IF(F171="","",IF(OR(分岐管理シート!AG169&lt;27,分岐管理シート!AG169&gt;39),"error",""))</f>
        <v/>
      </c>
      <c r="BY171" s="644" t="str">
        <f>IF(F171="","",IF(AND(AD171="－",OR(分岐管理シート!AG169&lt;27,分岐管理シート!AG169&gt;38)),"error",IF(AND(AD171="○",分岐管理シート!AG169&lt;27),"error","")))</f>
        <v/>
      </c>
      <c r="BZ171" s="641" t="str">
        <f>IF(OR(D171="", D171="R6_補正", D171="R7_予備"),
   "",IF(F171="","",IF(AND(VLOOKUP(AE171,―!$AH$15:$AI$40,2,FALSE) &lt;= VLOOKUP(AF171,―!$AH$15:$AI$40,2,FALSE),VLOOKUP(AF171,―!$AH$15:$AI$40,2,FALSE) &lt;= VLOOKUP(AG171,―!$AH$15:$AI$40,2,FALSE)),"","error")))</f>
        <v/>
      </c>
      <c r="CA171" s="647"/>
      <c r="CB171" s="638"/>
      <c r="CC171" s="638"/>
      <c r="CD171" s="644" t="str">
        <f>IF(F171="","",IF(OR(分岐管理シート!AJ169&lt;1,分岐管理シート!AJ169&gt;88),"error",""))</f>
        <v/>
      </c>
      <c r="CE171" s="644" t="str">
        <f t="shared" si="37"/>
        <v/>
      </c>
      <c r="CF171" s="644" t="str">
        <f>IF(F171="","",IF(OR(AND(分岐管理シート!D169=4, OR(分岐管理シート!AQ169&lt;4, 分岐管理シート!AQ169&gt;9)),AND(OR(分岐管理シート!D169=8, 分岐管理シート!D169=10), OR(分岐管理シート!AQ169&lt;7, 分岐管理シート!AQ169&gt;9))),"error",""))</f>
        <v/>
      </c>
      <c r="CG171" s="644" t="str">
        <f t="shared" si="51"/>
        <v/>
      </c>
      <c r="CH171" s="644" t="str">
        <f>分岐管理シート!BD169</f>
        <v/>
      </c>
      <c r="CI171" s="666" t="str">
        <f t="shared" si="52"/>
        <v/>
      </c>
    </row>
    <row r="172" spans="1:87" ht="24" x14ac:dyDescent="0.15">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88"/>
      <c r="AN172" s="567"/>
      <c r="AO172" s="691"/>
      <c r="AP172" s="564"/>
      <c r="AQ172" s="568"/>
      <c r="AR172" s="622"/>
      <c r="AS172" s="628"/>
      <c r="AT172" s="633"/>
      <c r="AU172" s="655" t="str">
        <f t="shared" si="39"/>
        <v/>
      </c>
      <c r="AV172" s="655" t="str">
        <f t="shared" si="40"/>
        <v/>
      </c>
      <c r="AW172" s="655" t="str">
        <f t="shared" si="29"/>
        <v/>
      </c>
      <c r="AX172" s="655" t="str">
        <f t="shared" si="30"/>
        <v/>
      </c>
      <c r="AY172" s="655" t="str">
        <f t="shared" si="31"/>
        <v/>
      </c>
      <c r="AZ172" s="655" t="str">
        <f>IF(F172="","",IF(OR(AND(分岐管理シート!D170=4,J172="Ⅱ．物価高の克服"),AND(分岐管理シート!D170=8,J172="米国関税措置"),AND(分岐管理シート!D170=10,J172="Ⅰ．生活の安全保障・物価高への対応")),"","error"))</f>
        <v/>
      </c>
      <c r="BA172" s="644" t="str">
        <f t="shared" si="32"/>
        <v/>
      </c>
      <c r="BB172" s="644" t="str">
        <f t="shared" si="41"/>
        <v/>
      </c>
      <c r="BC172" s="656" t="str">
        <f t="shared" si="47"/>
        <v/>
      </c>
      <c r="BD172" s="657" t="str">
        <f t="shared" si="43"/>
        <v/>
      </c>
      <c r="BE172" s="644" t="str">
        <f t="shared" si="44"/>
        <v/>
      </c>
      <c r="BF172" s="655" t="str" cm="1">
        <f t="array" ref="BF172">IF(SUMPRODUCT(COUNTIF(M172:O172, M172:O172))&gt;COUNTA(M172:O172),"error","")</f>
        <v/>
      </c>
      <c r="BG172" s="644" t="str">
        <f t="shared" si="48"/>
        <v/>
      </c>
      <c r="BH172" s="644" t="str">
        <f t="shared" si="49"/>
        <v/>
      </c>
      <c r="BI172" s="644" t="str">
        <f t="shared" si="42"/>
        <v/>
      </c>
      <c r="BJ172" s="647"/>
      <c r="BK172" s="638"/>
      <c r="BL172" s="644" t="str">
        <f t="shared" si="33"/>
        <v/>
      </c>
      <c r="BM172" s="644" t="str">
        <f t="shared" si="38"/>
        <v/>
      </c>
      <c r="BN172" s="644" t="str">
        <f t="shared" si="34"/>
        <v/>
      </c>
      <c r="BO172" s="644" t="str">
        <f t="shared" si="50"/>
        <v/>
      </c>
      <c r="BP172" s="641"/>
      <c r="BQ172" s="644"/>
      <c r="BR172" s="638"/>
      <c r="BS172" s="638"/>
      <c r="BT172" s="644" t="str">
        <f t="shared" si="35"/>
        <v/>
      </c>
      <c r="BU172" s="644" t="str">
        <f t="shared" si="36"/>
        <v/>
      </c>
      <c r="BV172" s="644" t="str">
        <f>IF(F172="","",IF(OR(分岐管理シート!AE170&lt;27,分岐管理シート!AE170&gt;38),"error",""))</f>
        <v/>
      </c>
      <c r="BW172" s="644" t="str">
        <f>IF(AND(D172="R7_補正", OR(分岐管理シート!AF170&lt;27,分岐管理シート!AF170&gt;38)),"error","")</f>
        <v/>
      </c>
      <c r="BX172" s="644" t="str">
        <f>IF(F172="","",IF(OR(分岐管理シート!AG170&lt;27,分岐管理シート!AG170&gt;39),"error",""))</f>
        <v/>
      </c>
      <c r="BY172" s="644" t="str">
        <f>IF(F172="","",IF(AND(AD172="－",OR(分岐管理シート!AG170&lt;27,分岐管理シート!AG170&gt;38)),"error",IF(AND(AD172="○",分岐管理シート!AG170&lt;27),"error","")))</f>
        <v/>
      </c>
      <c r="BZ172" s="641" t="str">
        <f>IF(OR(D172="", D172="R6_補正", D172="R7_予備"),
   "",IF(F172="","",IF(AND(VLOOKUP(AE172,―!$AH$15:$AI$40,2,FALSE) &lt;= VLOOKUP(AF172,―!$AH$15:$AI$40,2,FALSE),VLOOKUP(AF172,―!$AH$15:$AI$40,2,FALSE) &lt;= VLOOKUP(AG172,―!$AH$15:$AI$40,2,FALSE)),"","error")))</f>
        <v/>
      </c>
      <c r="CA172" s="647"/>
      <c r="CB172" s="638"/>
      <c r="CC172" s="638"/>
      <c r="CD172" s="644" t="str">
        <f>IF(F172="","",IF(OR(分岐管理シート!AJ170&lt;1,分岐管理シート!AJ170&gt;88),"error",""))</f>
        <v/>
      </c>
      <c r="CE172" s="644" t="str">
        <f t="shared" si="37"/>
        <v/>
      </c>
      <c r="CF172" s="644" t="str">
        <f>IF(F172="","",IF(OR(AND(分岐管理シート!D170=4, OR(分岐管理シート!AQ170&lt;4, 分岐管理シート!AQ170&gt;9)),AND(OR(分岐管理シート!D170=8, 分岐管理シート!D170=10), OR(分岐管理シート!AQ170&lt;7, 分岐管理シート!AQ170&gt;9))),"error",""))</f>
        <v/>
      </c>
      <c r="CG172" s="644" t="str">
        <f t="shared" si="51"/>
        <v/>
      </c>
      <c r="CH172" s="644" t="str">
        <f>分岐管理シート!BD170</f>
        <v/>
      </c>
      <c r="CI172" s="666" t="str">
        <f t="shared" si="52"/>
        <v/>
      </c>
    </row>
    <row r="173" spans="1:87" ht="24" x14ac:dyDescent="0.15">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88"/>
      <c r="AN173" s="567"/>
      <c r="AO173" s="691"/>
      <c r="AP173" s="564"/>
      <c r="AQ173" s="568"/>
      <c r="AR173" s="622"/>
      <c r="AS173" s="628"/>
      <c r="AT173" s="633"/>
      <c r="AU173" s="655" t="str">
        <f t="shared" si="39"/>
        <v/>
      </c>
      <c r="AV173" s="655" t="str">
        <f t="shared" si="40"/>
        <v/>
      </c>
      <c r="AW173" s="655" t="str">
        <f t="shared" si="29"/>
        <v/>
      </c>
      <c r="AX173" s="655" t="str">
        <f t="shared" si="30"/>
        <v/>
      </c>
      <c r="AY173" s="655" t="str">
        <f t="shared" si="31"/>
        <v/>
      </c>
      <c r="AZ173" s="655" t="str">
        <f>IF(F173="","",IF(OR(AND(分岐管理シート!D171=4,J173="Ⅱ．物価高の克服"),AND(分岐管理シート!D171=8,J173="米国関税措置"),AND(分岐管理シート!D171=10,J173="Ⅰ．生活の安全保障・物価高への対応")),"","error"))</f>
        <v/>
      </c>
      <c r="BA173" s="644" t="str">
        <f t="shared" si="32"/>
        <v/>
      </c>
      <c r="BB173" s="644" t="str">
        <f t="shared" si="41"/>
        <v/>
      </c>
      <c r="BC173" s="656" t="str">
        <f t="shared" si="47"/>
        <v/>
      </c>
      <c r="BD173" s="657" t="str">
        <f t="shared" si="43"/>
        <v/>
      </c>
      <c r="BE173" s="644" t="str">
        <f t="shared" si="44"/>
        <v/>
      </c>
      <c r="BF173" s="655" t="str" cm="1">
        <f t="array" ref="BF173">IF(SUMPRODUCT(COUNTIF(M173:O173, M173:O173))&gt;COUNTA(M173:O173),"error","")</f>
        <v/>
      </c>
      <c r="BG173" s="644" t="str">
        <f t="shared" si="48"/>
        <v/>
      </c>
      <c r="BH173" s="644" t="str">
        <f t="shared" si="49"/>
        <v/>
      </c>
      <c r="BI173" s="644" t="str">
        <f t="shared" si="42"/>
        <v/>
      </c>
      <c r="BJ173" s="647"/>
      <c r="BK173" s="638"/>
      <c r="BL173" s="644" t="str">
        <f t="shared" si="33"/>
        <v/>
      </c>
      <c r="BM173" s="644" t="str">
        <f t="shared" si="38"/>
        <v/>
      </c>
      <c r="BN173" s="644" t="str">
        <f t="shared" si="34"/>
        <v/>
      </c>
      <c r="BO173" s="644" t="str">
        <f t="shared" si="50"/>
        <v/>
      </c>
      <c r="BP173" s="641"/>
      <c r="BQ173" s="644"/>
      <c r="BR173" s="638"/>
      <c r="BS173" s="638"/>
      <c r="BT173" s="644" t="str">
        <f t="shared" si="35"/>
        <v/>
      </c>
      <c r="BU173" s="644" t="str">
        <f t="shared" si="36"/>
        <v/>
      </c>
      <c r="BV173" s="644" t="str">
        <f>IF(F173="","",IF(OR(分岐管理シート!AE171&lt;27,分岐管理シート!AE171&gt;38),"error",""))</f>
        <v/>
      </c>
      <c r="BW173" s="644" t="str">
        <f>IF(AND(D173="R7_補正", OR(分岐管理シート!AF171&lt;27,分岐管理シート!AF171&gt;38)),"error","")</f>
        <v/>
      </c>
      <c r="BX173" s="644" t="str">
        <f>IF(F173="","",IF(OR(分岐管理シート!AG171&lt;27,分岐管理シート!AG171&gt;39),"error",""))</f>
        <v/>
      </c>
      <c r="BY173" s="644" t="str">
        <f>IF(F173="","",IF(AND(AD173="－",OR(分岐管理シート!AG171&lt;27,分岐管理シート!AG171&gt;38)),"error",IF(AND(AD173="○",分岐管理シート!AG171&lt;27),"error","")))</f>
        <v/>
      </c>
      <c r="BZ173" s="641" t="str">
        <f>IF(OR(D173="", D173="R6_補正", D173="R7_予備"),
   "",IF(F173="","",IF(AND(VLOOKUP(AE173,―!$AH$15:$AI$40,2,FALSE) &lt;= VLOOKUP(AF173,―!$AH$15:$AI$40,2,FALSE),VLOOKUP(AF173,―!$AH$15:$AI$40,2,FALSE) &lt;= VLOOKUP(AG173,―!$AH$15:$AI$40,2,FALSE)),"","error")))</f>
        <v/>
      </c>
      <c r="CA173" s="647"/>
      <c r="CB173" s="638"/>
      <c r="CC173" s="638"/>
      <c r="CD173" s="644" t="str">
        <f>IF(F173="","",IF(OR(分岐管理シート!AJ171&lt;1,分岐管理シート!AJ171&gt;88),"error",""))</f>
        <v/>
      </c>
      <c r="CE173" s="644" t="str">
        <f t="shared" si="37"/>
        <v/>
      </c>
      <c r="CF173" s="644" t="str">
        <f>IF(F173="","",IF(OR(AND(分岐管理シート!D171=4, OR(分岐管理シート!AQ171&lt;4, 分岐管理シート!AQ171&gt;9)),AND(OR(分岐管理シート!D171=8, 分岐管理シート!D171=10), OR(分岐管理シート!AQ171&lt;7, 分岐管理シート!AQ171&gt;9))),"error",""))</f>
        <v/>
      </c>
      <c r="CG173" s="644" t="str">
        <f t="shared" si="51"/>
        <v/>
      </c>
      <c r="CH173" s="644" t="str">
        <f>分岐管理シート!BD171</f>
        <v/>
      </c>
      <c r="CI173" s="666" t="str">
        <f t="shared" si="52"/>
        <v/>
      </c>
    </row>
    <row r="174" spans="1:87" ht="24" x14ac:dyDescent="0.15">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88"/>
      <c r="AN174" s="567"/>
      <c r="AO174" s="691"/>
      <c r="AP174" s="564"/>
      <c r="AQ174" s="568"/>
      <c r="AR174" s="622"/>
      <c r="AS174" s="628"/>
      <c r="AT174" s="633"/>
      <c r="AU174" s="655" t="str">
        <f t="shared" si="39"/>
        <v/>
      </c>
      <c r="AV174" s="655" t="str">
        <f t="shared" si="40"/>
        <v/>
      </c>
      <c r="AW174" s="655" t="str">
        <f t="shared" si="29"/>
        <v/>
      </c>
      <c r="AX174" s="655" t="str">
        <f t="shared" si="30"/>
        <v/>
      </c>
      <c r="AY174" s="655" t="str">
        <f t="shared" si="31"/>
        <v/>
      </c>
      <c r="AZ174" s="655" t="str">
        <f>IF(F174="","",IF(OR(AND(分岐管理シート!D172=4,J174="Ⅱ．物価高の克服"),AND(分岐管理シート!D172=8,J174="米国関税措置"),AND(分岐管理シート!D172=10,J174="Ⅰ．生活の安全保障・物価高への対応")),"","error"))</f>
        <v/>
      </c>
      <c r="BA174" s="644" t="str">
        <f t="shared" si="32"/>
        <v/>
      </c>
      <c r="BB174" s="644" t="str">
        <f t="shared" si="41"/>
        <v/>
      </c>
      <c r="BC174" s="656" t="str">
        <f t="shared" si="47"/>
        <v/>
      </c>
      <c r="BD174" s="657" t="str">
        <f t="shared" si="43"/>
        <v/>
      </c>
      <c r="BE174" s="644" t="str">
        <f t="shared" si="44"/>
        <v/>
      </c>
      <c r="BF174" s="655" t="str" cm="1">
        <f t="array" ref="BF174">IF(SUMPRODUCT(COUNTIF(M174:O174, M174:O174))&gt;COUNTA(M174:O174),"error","")</f>
        <v/>
      </c>
      <c r="BG174" s="644" t="str">
        <f t="shared" si="48"/>
        <v/>
      </c>
      <c r="BH174" s="644" t="str">
        <f t="shared" si="49"/>
        <v/>
      </c>
      <c r="BI174" s="644" t="str">
        <f t="shared" si="42"/>
        <v/>
      </c>
      <c r="BJ174" s="647"/>
      <c r="BK174" s="638"/>
      <c r="BL174" s="644" t="str">
        <f t="shared" si="33"/>
        <v/>
      </c>
      <c r="BM174" s="644" t="str">
        <f t="shared" si="38"/>
        <v/>
      </c>
      <c r="BN174" s="644" t="str">
        <f t="shared" si="34"/>
        <v/>
      </c>
      <c r="BO174" s="644" t="str">
        <f t="shared" si="50"/>
        <v/>
      </c>
      <c r="BP174" s="641"/>
      <c r="BQ174" s="644"/>
      <c r="BR174" s="638"/>
      <c r="BS174" s="638"/>
      <c r="BT174" s="644" t="str">
        <f t="shared" si="35"/>
        <v/>
      </c>
      <c r="BU174" s="644" t="str">
        <f t="shared" si="36"/>
        <v/>
      </c>
      <c r="BV174" s="644" t="str">
        <f>IF(F174="","",IF(OR(分岐管理シート!AE172&lt;27,分岐管理シート!AE172&gt;38),"error",""))</f>
        <v/>
      </c>
      <c r="BW174" s="644" t="str">
        <f>IF(AND(D174="R7_補正", OR(分岐管理シート!AF172&lt;27,分岐管理シート!AF172&gt;38)),"error","")</f>
        <v/>
      </c>
      <c r="BX174" s="644" t="str">
        <f>IF(F174="","",IF(OR(分岐管理シート!AG172&lt;27,分岐管理シート!AG172&gt;39),"error",""))</f>
        <v/>
      </c>
      <c r="BY174" s="644" t="str">
        <f>IF(F174="","",IF(AND(AD174="－",OR(分岐管理シート!AG172&lt;27,分岐管理シート!AG172&gt;38)),"error",IF(AND(AD174="○",分岐管理シート!AG172&lt;27),"error","")))</f>
        <v/>
      </c>
      <c r="BZ174" s="641" t="str">
        <f>IF(OR(D174="", D174="R6_補正", D174="R7_予備"),
   "",IF(F174="","",IF(AND(VLOOKUP(AE174,―!$AH$15:$AI$40,2,FALSE) &lt;= VLOOKUP(AF174,―!$AH$15:$AI$40,2,FALSE),VLOOKUP(AF174,―!$AH$15:$AI$40,2,FALSE) &lt;= VLOOKUP(AG174,―!$AH$15:$AI$40,2,FALSE)),"","error")))</f>
        <v/>
      </c>
      <c r="CA174" s="647"/>
      <c r="CB174" s="638"/>
      <c r="CC174" s="638"/>
      <c r="CD174" s="644" t="str">
        <f>IF(F174="","",IF(OR(分岐管理シート!AJ172&lt;1,分岐管理シート!AJ172&gt;88),"error",""))</f>
        <v/>
      </c>
      <c r="CE174" s="644" t="str">
        <f t="shared" si="37"/>
        <v/>
      </c>
      <c r="CF174" s="644" t="str">
        <f>IF(F174="","",IF(OR(AND(分岐管理シート!D172=4, OR(分岐管理シート!AQ172&lt;4, 分岐管理シート!AQ172&gt;9)),AND(OR(分岐管理シート!D172=8, 分岐管理シート!D172=10), OR(分岐管理シート!AQ172&lt;7, 分岐管理シート!AQ172&gt;9))),"error",""))</f>
        <v/>
      </c>
      <c r="CG174" s="644" t="str">
        <f t="shared" si="51"/>
        <v/>
      </c>
      <c r="CH174" s="644" t="str">
        <f>分岐管理シート!BD172</f>
        <v/>
      </c>
      <c r="CI174" s="666" t="str">
        <f t="shared" si="52"/>
        <v/>
      </c>
    </row>
    <row r="175" spans="1:87" ht="24" x14ac:dyDescent="0.15">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88"/>
      <c r="AN175" s="567"/>
      <c r="AO175" s="691"/>
      <c r="AP175" s="564"/>
      <c r="AQ175" s="568"/>
      <c r="AR175" s="622"/>
      <c r="AS175" s="628"/>
      <c r="AT175" s="633"/>
      <c r="AU175" s="655" t="str">
        <f t="shared" si="39"/>
        <v/>
      </c>
      <c r="AV175" s="655" t="str">
        <f t="shared" si="40"/>
        <v/>
      </c>
      <c r="AW175" s="655" t="str">
        <f t="shared" si="29"/>
        <v/>
      </c>
      <c r="AX175" s="655" t="str">
        <f t="shared" si="30"/>
        <v/>
      </c>
      <c r="AY175" s="655" t="str">
        <f t="shared" si="31"/>
        <v/>
      </c>
      <c r="AZ175" s="655" t="str">
        <f>IF(F175="","",IF(OR(AND(分岐管理シート!D173=4,J175="Ⅱ．物価高の克服"),AND(分岐管理シート!D173=8,J175="米国関税措置"),AND(分岐管理シート!D173=10,J175="Ⅰ．生活の安全保障・物価高への対応")),"","error"))</f>
        <v/>
      </c>
      <c r="BA175" s="644" t="str">
        <f t="shared" si="32"/>
        <v/>
      </c>
      <c r="BB175" s="644" t="str">
        <f t="shared" si="41"/>
        <v/>
      </c>
      <c r="BC175" s="656" t="str">
        <f t="shared" si="47"/>
        <v/>
      </c>
      <c r="BD175" s="657" t="str">
        <f t="shared" si="43"/>
        <v/>
      </c>
      <c r="BE175" s="644" t="str">
        <f t="shared" si="44"/>
        <v/>
      </c>
      <c r="BF175" s="655" t="str" cm="1">
        <f t="array" ref="BF175">IF(SUMPRODUCT(COUNTIF(M175:O175, M175:O175))&gt;COUNTA(M175:O175),"error","")</f>
        <v/>
      </c>
      <c r="BG175" s="644" t="str">
        <f t="shared" si="48"/>
        <v/>
      </c>
      <c r="BH175" s="644" t="str">
        <f t="shared" si="49"/>
        <v/>
      </c>
      <c r="BI175" s="644" t="str">
        <f t="shared" si="42"/>
        <v/>
      </c>
      <c r="BJ175" s="647"/>
      <c r="BK175" s="638"/>
      <c r="BL175" s="644" t="str">
        <f t="shared" si="33"/>
        <v/>
      </c>
      <c r="BM175" s="644" t="str">
        <f t="shared" si="38"/>
        <v/>
      </c>
      <c r="BN175" s="644" t="str">
        <f t="shared" si="34"/>
        <v/>
      </c>
      <c r="BO175" s="644" t="str">
        <f t="shared" si="50"/>
        <v/>
      </c>
      <c r="BP175" s="641"/>
      <c r="BQ175" s="644"/>
      <c r="BR175" s="638"/>
      <c r="BS175" s="638"/>
      <c r="BT175" s="644" t="str">
        <f t="shared" si="35"/>
        <v/>
      </c>
      <c r="BU175" s="644" t="str">
        <f t="shared" si="36"/>
        <v/>
      </c>
      <c r="BV175" s="644" t="str">
        <f>IF(F175="","",IF(OR(分岐管理シート!AE173&lt;27,分岐管理シート!AE173&gt;38),"error",""))</f>
        <v/>
      </c>
      <c r="BW175" s="644" t="str">
        <f>IF(AND(D175="R7_補正", OR(分岐管理シート!AF173&lt;27,分岐管理シート!AF173&gt;38)),"error","")</f>
        <v/>
      </c>
      <c r="BX175" s="644" t="str">
        <f>IF(F175="","",IF(OR(分岐管理シート!AG173&lt;27,分岐管理シート!AG173&gt;39),"error",""))</f>
        <v/>
      </c>
      <c r="BY175" s="644" t="str">
        <f>IF(F175="","",IF(AND(AD175="－",OR(分岐管理シート!AG173&lt;27,分岐管理シート!AG173&gt;38)),"error",IF(AND(AD175="○",分岐管理シート!AG173&lt;27),"error","")))</f>
        <v/>
      </c>
      <c r="BZ175" s="641" t="str">
        <f>IF(OR(D175="", D175="R6_補正", D175="R7_予備"),
   "",IF(F175="","",IF(AND(VLOOKUP(AE175,―!$AH$15:$AI$40,2,FALSE) &lt;= VLOOKUP(AF175,―!$AH$15:$AI$40,2,FALSE),VLOOKUP(AF175,―!$AH$15:$AI$40,2,FALSE) &lt;= VLOOKUP(AG175,―!$AH$15:$AI$40,2,FALSE)),"","error")))</f>
        <v/>
      </c>
      <c r="CA175" s="647"/>
      <c r="CB175" s="638"/>
      <c r="CC175" s="638"/>
      <c r="CD175" s="644" t="str">
        <f>IF(F175="","",IF(OR(分岐管理シート!AJ173&lt;1,分岐管理シート!AJ173&gt;88),"error",""))</f>
        <v/>
      </c>
      <c r="CE175" s="644" t="str">
        <f t="shared" si="37"/>
        <v/>
      </c>
      <c r="CF175" s="644" t="str">
        <f>IF(F175="","",IF(OR(AND(分岐管理シート!D173=4, OR(分岐管理シート!AQ173&lt;4, 分岐管理シート!AQ173&gt;9)),AND(OR(分岐管理シート!D173=8, 分岐管理シート!D173=10), OR(分岐管理シート!AQ173&lt;7, 分岐管理シート!AQ173&gt;9))),"error",""))</f>
        <v/>
      </c>
      <c r="CG175" s="644" t="str">
        <f t="shared" si="51"/>
        <v/>
      </c>
      <c r="CH175" s="644" t="str">
        <f>分岐管理シート!BD173</f>
        <v/>
      </c>
      <c r="CI175" s="666" t="str">
        <f t="shared" si="52"/>
        <v/>
      </c>
    </row>
    <row r="176" spans="1:87" ht="24" x14ac:dyDescent="0.15">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88"/>
      <c r="AN176" s="567"/>
      <c r="AO176" s="691"/>
      <c r="AP176" s="564"/>
      <c r="AQ176" s="568"/>
      <c r="AR176" s="622"/>
      <c r="AS176" s="628"/>
      <c r="AT176" s="633"/>
      <c r="AU176" s="655" t="str">
        <f t="shared" si="39"/>
        <v/>
      </c>
      <c r="AV176" s="655" t="str">
        <f t="shared" si="40"/>
        <v/>
      </c>
      <c r="AW176" s="655" t="str">
        <f t="shared" si="29"/>
        <v/>
      </c>
      <c r="AX176" s="655" t="str">
        <f t="shared" si="30"/>
        <v/>
      </c>
      <c r="AY176" s="655" t="str">
        <f t="shared" si="31"/>
        <v/>
      </c>
      <c r="AZ176" s="655" t="str">
        <f>IF(F176="","",IF(OR(AND(分岐管理シート!D174=4,J176="Ⅱ．物価高の克服"),AND(分岐管理シート!D174=8,J176="米国関税措置"),AND(分岐管理シート!D174=10,J176="Ⅰ．生活の安全保障・物価高への対応")),"","error"))</f>
        <v/>
      </c>
      <c r="BA176" s="644" t="str">
        <f t="shared" si="32"/>
        <v/>
      </c>
      <c r="BB176" s="644" t="str">
        <f t="shared" si="41"/>
        <v/>
      </c>
      <c r="BC176" s="656" t="str">
        <f t="shared" si="47"/>
        <v/>
      </c>
      <c r="BD176" s="657" t="str">
        <f t="shared" si="43"/>
        <v/>
      </c>
      <c r="BE176" s="644" t="str">
        <f t="shared" si="44"/>
        <v/>
      </c>
      <c r="BF176" s="655" t="str" cm="1">
        <f t="array" ref="BF176">IF(SUMPRODUCT(COUNTIF(M176:O176, M176:O176))&gt;COUNTA(M176:O176),"error","")</f>
        <v/>
      </c>
      <c r="BG176" s="644" t="str">
        <f t="shared" si="48"/>
        <v/>
      </c>
      <c r="BH176" s="644" t="str">
        <f t="shared" si="49"/>
        <v/>
      </c>
      <c r="BI176" s="644" t="str">
        <f t="shared" si="42"/>
        <v/>
      </c>
      <c r="BJ176" s="647"/>
      <c r="BK176" s="638"/>
      <c r="BL176" s="644" t="str">
        <f t="shared" si="33"/>
        <v/>
      </c>
      <c r="BM176" s="644" t="str">
        <f t="shared" si="38"/>
        <v/>
      </c>
      <c r="BN176" s="644" t="str">
        <f t="shared" si="34"/>
        <v/>
      </c>
      <c r="BO176" s="644" t="str">
        <f t="shared" si="50"/>
        <v/>
      </c>
      <c r="BP176" s="641"/>
      <c r="BQ176" s="644"/>
      <c r="BR176" s="638"/>
      <c r="BS176" s="638"/>
      <c r="BT176" s="644" t="str">
        <f t="shared" si="35"/>
        <v/>
      </c>
      <c r="BU176" s="644" t="str">
        <f t="shared" si="36"/>
        <v/>
      </c>
      <c r="BV176" s="644" t="str">
        <f>IF(F176="","",IF(OR(分岐管理シート!AE174&lt;27,分岐管理シート!AE174&gt;38),"error",""))</f>
        <v/>
      </c>
      <c r="BW176" s="644" t="str">
        <f>IF(AND(D176="R7_補正", OR(分岐管理シート!AF174&lt;27,分岐管理シート!AF174&gt;38)),"error","")</f>
        <v/>
      </c>
      <c r="BX176" s="644" t="str">
        <f>IF(F176="","",IF(OR(分岐管理シート!AG174&lt;27,分岐管理シート!AG174&gt;39),"error",""))</f>
        <v/>
      </c>
      <c r="BY176" s="644" t="str">
        <f>IF(F176="","",IF(AND(AD176="－",OR(分岐管理シート!AG174&lt;27,分岐管理シート!AG174&gt;38)),"error",IF(AND(AD176="○",分岐管理シート!AG174&lt;27),"error","")))</f>
        <v/>
      </c>
      <c r="BZ176" s="641" t="str">
        <f>IF(OR(D176="", D176="R6_補正", D176="R7_予備"),
   "",IF(F176="","",IF(AND(VLOOKUP(AE176,―!$AH$15:$AI$40,2,FALSE) &lt;= VLOOKUP(AF176,―!$AH$15:$AI$40,2,FALSE),VLOOKUP(AF176,―!$AH$15:$AI$40,2,FALSE) &lt;= VLOOKUP(AG176,―!$AH$15:$AI$40,2,FALSE)),"","error")))</f>
        <v/>
      </c>
      <c r="CA176" s="647"/>
      <c r="CB176" s="638"/>
      <c r="CC176" s="638"/>
      <c r="CD176" s="644" t="str">
        <f>IF(F176="","",IF(OR(分岐管理シート!AJ174&lt;1,分岐管理シート!AJ174&gt;88),"error",""))</f>
        <v/>
      </c>
      <c r="CE176" s="644" t="str">
        <f t="shared" si="37"/>
        <v/>
      </c>
      <c r="CF176" s="644" t="str">
        <f>IF(F176="","",IF(OR(AND(分岐管理シート!D174=4, OR(分岐管理シート!AQ174&lt;4, 分岐管理シート!AQ174&gt;9)),AND(OR(分岐管理シート!D174=8, 分岐管理シート!D174=10), OR(分岐管理シート!AQ174&lt;7, 分岐管理シート!AQ174&gt;9))),"error",""))</f>
        <v/>
      </c>
      <c r="CG176" s="644" t="str">
        <f t="shared" si="51"/>
        <v/>
      </c>
      <c r="CH176" s="644" t="str">
        <f>分岐管理シート!BD174</f>
        <v/>
      </c>
      <c r="CI176" s="666" t="str">
        <f t="shared" si="52"/>
        <v/>
      </c>
    </row>
    <row r="177" spans="1:87" ht="24" x14ac:dyDescent="0.15">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88"/>
      <c r="AN177" s="567"/>
      <c r="AO177" s="691"/>
      <c r="AP177" s="564"/>
      <c r="AQ177" s="568"/>
      <c r="AR177" s="622"/>
      <c r="AS177" s="628"/>
      <c r="AT177" s="633"/>
      <c r="AU177" s="655" t="str">
        <f t="shared" si="39"/>
        <v/>
      </c>
      <c r="AV177" s="655" t="str">
        <f t="shared" si="40"/>
        <v/>
      </c>
      <c r="AW177" s="655" t="str">
        <f t="shared" si="29"/>
        <v/>
      </c>
      <c r="AX177" s="655" t="str">
        <f t="shared" si="30"/>
        <v/>
      </c>
      <c r="AY177" s="655" t="str">
        <f t="shared" si="31"/>
        <v/>
      </c>
      <c r="AZ177" s="655" t="str">
        <f>IF(F177="","",IF(OR(AND(分岐管理シート!D175=4,J177="Ⅱ．物価高の克服"),AND(分岐管理シート!D175=8,J177="米国関税措置"),AND(分岐管理シート!D175=10,J177="Ⅰ．生活の安全保障・物価高への対応")),"","error"))</f>
        <v/>
      </c>
      <c r="BA177" s="644" t="str">
        <f t="shared" si="32"/>
        <v/>
      </c>
      <c r="BB177" s="644" t="str">
        <f t="shared" si="41"/>
        <v/>
      </c>
      <c r="BC177" s="656" t="str">
        <f t="shared" si="47"/>
        <v/>
      </c>
      <c r="BD177" s="657" t="str">
        <f t="shared" si="43"/>
        <v/>
      </c>
      <c r="BE177" s="644" t="str">
        <f t="shared" si="44"/>
        <v/>
      </c>
      <c r="BF177" s="655" t="str" cm="1">
        <f t="array" ref="BF177">IF(SUMPRODUCT(COUNTIF(M177:O177, M177:O177))&gt;COUNTA(M177:O177),"error","")</f>
        <v/>
      </c>
      <c r="BG177" s="644" t="str">
        <f t="shared" si="48"/>
        <v/>
      </c>
      <c r="BH177" s="644" t="str">
        <f t="shared" si="49"/>
        <v/>
      </c>
      <c r="BI177" s="644" t="str">
        <f t="shared" si="42"/>
        <v/>
      </c>
      <c r="BJ177" s="647"/>
      <c r="BK177" s="638"/>
      <c r="BL177" s="644" t="str">
        <f t="shared" si="33"/>
        <v/>
      </c>
      <c r="BM177" s="644" t="str">
        <f t="shared" si="38"/>
        <v/>
      </c>
      <c r="BN177" s="644" t="str">
        <f t="shared" si="34"/>
        <v/>
      </c>
      <c r="BO177" s="644" t="str">
        <f t="shared" si="50"/>
        <v/>
      </c>
      <c r="BP177" s="641"/>
      <c r="BQ177" s="644"/>
      <c r="BR177" s="638"/>
      <c r="BS177" s="638"/>
      <c r="BT177" s="644" t="str">
        <f t="shared" si="35"/>
        <v/>
      </c>
      <c r="BU177" s="644" t="str">
        <f t="shared" si="36"/>
        <v/>
      </c>
      <c r="BV177" s="644" t="str">
        <f>IF(F177="","",IF(OR(分岐管理シート!AE175&lt;27,分岐管理シート!AE175&gt;38),"error",""))</f>
        <v/>
      </c>
      <c r="BW177" s="644" t="str">
        <f>IF(AND(D177="R7_補正", OR(分岐管理シート!AF175&lt;27,分岐管理シート!AF175&gt;38)),"error","")</f>
        <v/>
      </c>
      <c r="BX177" s="644" t="str">
        <f>IF(F177="","",IF(OR(分岐管理シート!AG175&lt;27,分岐管理シート!AG175&gt;39),"error",""))</f>
        <v/>
      </c>
      <c r="BY177" s="644" t="str">
        <f>IF(F177="","",IF(AND(AD177="－",OR(分岐管理シート!AG175&lt;27,分岐管理シート!AG175&gt;38)),"error",IF(AND(AD177="○",分岐管理シート!AG175&lt;27),"error","")))</f>
        <v/>
      </c>
      <c r="BZ177" s="641" t="str">
        <f>IF(OR(D177="", D177="R6_補正", D177="R7_予備"),
   "",IF(F177="","",IF(AND(VLOOKUP(AE177,―!$AH$15:$AI$40,2,FALSE) &lt;= VLOOKUP(AF177,―!$AH$15:$AI$40,2,FALSE),VLOOKUP(AF177,―!$AH$15:$AI$40,2,FALSE) &lt;= VLOOKUP(AG177,―!$AH$15:$AI$40,2,FALSE)),"","error")))</f>
        <v/>
      </c>
      <c r="CA177" s="647"/>
      <c r="CB177" s="638"/>
      <c r="CC177" s="638"/>
      <c r="CD177" s="644" t="str">
        <f>IF(F177="","",IF(OR(分岐管理シート!AJ175&lt;1,分岐管理シート!AJ175&gt;88),"error",""))</f>
        <v/>
      </c>
      <c r="CE177" s="644" t="str">
        <f t="shared" si="37"/>
        <v/>
      </c>
      <c r="CF177" s="644" t="str">
        <f>IF(F177="","",IF(OR(AND(分岐管理シート!D175=4, OR(分岐管理シート!AQ175&lt;4, 分岐管理シート!AQ175&gt;9)),AND(OR(分岐管理シート!D175=8, 分岐管理シート!D175=10), OR(分岐管理シート!AQ175&lt;7, 分岐管理シート!AQ175&gt;9))),"error",""))</f>
        <v/>
      </c>
      <c r="CG177" s="644" t="str">
        <f t="shared" si="51"/>
        <v/>
      </c>
      <c r="CH177" s="644" t="str">
        <f>分岐管理シート!BD175</f>
        <v/>
      </c>
      <c r="CI177" s="666" t="str">
        <f t="shared" si="52"/>
        <v/>
      </c>
    </row>
    <row r="178" spans="1:87" ht="24" x14ac:dyDescent="0.15">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88"/>
      <c r="AN178" s="567"/>
      <c r="AO178" s="691"/>
      <c r="AP178" s="564"/>
      <c r="AQ178" s="568"/>
      <c r="AR178" s="622"/>
      <c r="AS178" s="628"/>
      <c r="AT178" s="633"/>
      <c r="AU178" s="655" t="str">
        <f t="shared" si="39"/>
        <v/>
      </c>
      <c r="AV178" s="655" t="str">
        <f t="shared" si="40"/>
        <v/>
      </c>
      <c r="AW178" s="655" t="str">
        <f t="shared" si="29"/>
        <v/>
      </c>
      <c r="AX178" s="655" t="str">
        <f t="shared" si="30"/>
        <v/>
      </c>
      <c r="AY178" s="655" t="str">
        <f t="shared" si="31"/>
        <v/>
      </c>
      <c r="AZ178" s="655" t="str">
        <f>IF(F178="","",IF(OR(AND(分岐管理シート!D176=4,J178="Ⅱ．物価高の克服"),AND(分岐管理シート!D176=8,J178="米国関税措置"),AND(分岐管理シート!D176=10,J178="Ⅰ．生活の安全保障・物価高への対応")),"","error"))</f>
        <v/>
      </c>
      <c r="BA178" s="644" t="str">
        <f t="shared" si="32"/>
        <v/>
      </c>
      <c r="BB178" s="644" t="str">
        <f t="shared" si="41"/>
        <v/>
      </c>
      <c r="BC178" s="656" t="str">
        <f t="shared" si="47"/>
        <v/>
      </c>
      <c r="BD178" s="657" t="str">
        <f t="shared" si="43"/>
        <v/>
      </c>
      <c r="BE178" s="644" t="str">
        <f t="shared" si="44"/>
        <v/>
      </c>
      <c r="BF178" s="655" t="str" cm="1">
        <f t="array" ref="BF178">IF(SUMPRODUCT(COUNTIF(M178:O178, M178:O178))&gt;COUNTA(M178:O178),"error","")</f>
        <v/>
      </c>
      <c r="BG178" s="644" t="str">
        <f t="shared" si="48"/>
        <v/>
      </c>
      <c r="BH178" s="644" t="str">
        <f t="shared" si="49"/>
        <v/>
      </c>
      <c r="BI178" s="644" t="str">
        <f t="shared" si="42"/>
        <v/>
      </c>
      <c r="BJ178" s="647"/>
      <c r="BK178" s="638"/>
      <c r="BL178" s="644" t="str">
        <f t="shared" si="33"/>
        <v/>
      </c>
      <c r="BM178" s="644" t="str">
        <f t="shared" si="38"/>
        <v/>
      </c>
      <c r="BN178" s="644" t="str">
        <f t="shared" si="34"/>
        <v/>
      </c>
      <c r="BO178" s="644" t="str">
        <f t="shared" si="50"/>
        <v/>
      </c>
      <c r="BP178" s="641"/>
      <c r="BQ178" s="644"/>
      <c r="BR178" s="638"/>
      <c r="BS178" s="638"/>
      <c r="BT178" s="644" t="str">
        <f t="shared" si="35"/>
        <v/>
      </c>
      <c r="BU178" s="644" t="str">
        <f t="shared" si="36"/>
        <v/>
      </c>
      <c r="BV178" s="644" t="str">
        <f>IF(F178="","",IF(OR(分岐管理シート!AE176&lt;27,分岐管理シート!AE176&gt;38),"error",""))</f>
        <v/>
      </c>
      <c r="BW178" s="644" t="str">
        <f>IF(AND(D178="R7_補正", OR(分岐管理シート!AF176&lt;27,分岐管理シート!AF176&gt;38)),"error","")</f>
        <v/>
      </c>
      <c r="BX178" s="644" t="str">
        <f>IF(F178="","",IF(OR(分岐管理シート!AG176&lt;27,分岐管理シート!AG176&gt;39),"error",""))</f>
        <v/>
      </c>
      <c r="BY178" s="644" t="str">
        <f>IF(F178="","",IF(AND(AD178="－",OR(分岐管理シート!AG176&lt;27,分岐管理シート!AG176&gt;38)),"error",IF(AND(AD178="○",分岐管理シート!AG176&lt;27),"error","")))</f>
        <v/>
      </c>
      <c r="BZ178" s="641" t="str">
        <f>IF(OR(D178="", D178="R6_補正", D178="R7_予備"),
   "",IF(F178="","",IF(AND(VLOOKUP(AE178,―!$AH$15:$AI$40,2,FALSE) &lt;= VLOOKUP(AF178,―!$AH$15:$AI$40,2,FALSE),VLOOKUP(AF178,―!$AH$15:$AI$40,2,FALSE) &lt;= VLOOKUP(AG178,―!$AH$15:$AI$40,2,FALSE)),"","error")))</f>
        <v/>
      </c>
      <c r="CA178" s="647"/>
      <c r="CB178" s="638"/>
      <c r="CC178" s="638"/>
      <c r="CD178" s="644" t="str">
        <f>IF(F178="","",IF(OR(分岐管理シート!AJ176&lt;1,分岐管理シート!AJ176&gt;88),"error",""))</f>
        <v/>
      </c>
      <c r="CE178" s="644" t="str">
        <f t="shared" si="37"/>
        <v/>
      </c>
      <c r="CF178" s="644" t="str">
        <f>IF(F178="","",IF(OR(AND(分岐管理シート!D176=4, OR(分岐管理シート!AQ176&lt;4, 分岐管理シート!AQ176&gt;9)),AND(OR(分岐管理シート!D176=8, 分岐管理シート!D176=10), OR(分岐管理シート!AQ176&lt;7, 分岐管理シート!AQ176&gt;9))),"error",""))</f>
        <v/>
      </c>
      <c r="CG178" s="644" t="str">
        <f t="shared" si="51"/>
        <v/>
      </c>
      <c r="CH178" s="644" t="str">
        <f>分岐管理シート!BD176</f>
        <v/>
      </c>
      <c r="CI178" s="666" t="str">
        <f t="shared" si="52"/>
        <v/>
      </c>
    </row>
    <row r="179" spans="1:87" ht="24" x14ac:dyDescent="0.15">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88"/>
      <c r="AN179" s="567"/>
      <c r="AO179" s="691"/>
      <c r="AP179" s="564"/>
      <c r="AQ179" s="568"/>
      <c r="AR179" s="622"/>
      <c r="AS179" s="628"/>
      <c r="AT179" s="633"/>
      <c r="AU179" s="655" t="str">
        <f t="shared" si="39"/>
        <v/>
      </c>
      <c r="AV179" s="655" t="str">
        <f t="shared" si="40"/>
        <v/>
      </c>
      <c r="AW179" s="655" t="str">
        <f t="shared" si="29"/>
        <v/>
      </c>
      <c r="AX179" s="655" t="str">
        <f t="shared" si="30"/>
        <v/>
      </c>
      <c r="AY179" s="655" t="str">
        <f t="shared" si="31"/>
        <v/>
      </c>
      <c r="AZ179" s="655" t="str">
        <f>IF(F179="","",IF(OR(AND(分岐管理シート!D177=4,J179="Ⅱ．物価高の克服"),AND(分岐管理シート!D177=8,J179="米国関税措置"),AND(分岐管理シート!D177=10,J179="Ⅰ．生活の安全保障・物価高への対応")),"","error"))</f>
        <v/>
      </c>
      <c r="BA179" s="644" t="str">
        <f t="shared" si="32"/>
        <v/>
      </c>
      <c r="BB179" s="644" t="str">
        <f t="shared" si="41"/>
        <v/>
      </c>
      <c r="BC179" s="656" t="str">
        <f t="shared" si="47"/>
        <v/>
      </c>
      <c r="BD179" s="657" t="str">
        <f t="shared" si="43"/>
        <v/>
      </c>
      <c r="BE179" s="644" t="str">
        <f t="shared" si="44"/>
        <v/>
      </c>
      <c r="BF179" s="655" t="str" cm="1">
        <f t="array" ref="BF179">IF(SUMPRODUCT(COUNTIF(M179:O179, M179:O179))&gt;COUNTA(M179:O179),"error","")</f>
        <v/>
      </c>
      <c r="BG179" s="644" t="str">
        <f t="shared" si="48"/>
        <v/>
      </c>
      <c r="BH179" s="644" t="str">
        <f t="shared" si="49"/>
        <v/>
      </c>
      <c r="BI179" s="644" t="str">
        <f t="shared" si="42"/>
        <v/>
      </c>
      <c r="BJ179" s="647"/>
      <c r="BK179" s="638"/>
      <c r="BL179" s="644" t="str">
        <f t="shared" si="33"/>
        <v/>
      </c>
      <c r="BM179" s="644" t="str">
        <f t="shared" si="38"/>
        <v/>
      </c>
      <c r="BN179" s="644" t="str">
        <f t="shared" si="34"/>
        <v/>
      </c>
      <c r="BO179" s="644" t="str">
        <f t="shared" si="50"/>
        <v/>
      </c>
      <c r="BP179" s="641"/>
      <c r="BQ179" s="644"/>
      <c r="BR179" s="638"/>
      <c r="BS179" s="638"/>
      <c r="BT179" s="644" t="str">
        <f t="shared" si="35"/>
        <v/>
      </c>
      <c r="BU179" s="644" t="str">
        <f t="shared" si="36"/>
        <v/>
      </c>
      <c r="BV179" s="644" t="str">
        <f>IF(F179="","",IF(OR(分岐管理シート!AE177&lt;27,分岐管理シート!AE177&gt;38),"error",""))</f>
        <v/>
      </c>
      <c r="BW179" s="644" t="str">
        <f>IF(AND(D179="R7_補正", OR(分岐管理シート!AF177&lt;27,分岐管理シート!AF177&gt;38)),"error","")</f>
        <v/>
      </c>
      <c r="BX179" s="644" t="str">
        <f>IF(F179="","",IF(OR(分岐管理シート!AG177&lt;27,分岐管理シート!AG177&gt;39),"error",""))</f>
        <v/>
      </c>
      <c r="BY179" s="644" t="str">
        <f>IF(F179="","",IF(AND(AD179="－",OR(分岐管理シート!AG177&lt;27,分岐管理シート!AG177&gt;38)),"error",IF(AND(AD179="○",分岐管理シート!AG177&lt;27),"error","")))</f>
        <v/>
      </c>
      <c r="BZ179" s="641" t="str">
        <f>IF(OR(D179="", D179="R6_補正", D179="R7_予備"),
   "",IF(F179="","",IF(AND(VLOOKUP(AE179,―!$AH$15:$AI$40,2,FALSE) &lt;= VLOOKUP(AF179,―!$AH$15:$AI$40,2,FALSE),VLOOKUP(AF179,―!$AH$15:$AI$40,2,FALSE) &lt;= VLOOKUP(AG179,―!$AH$15:$AI$40,2,FALSE)),"","error")))</f>
        <v/>
      </c>
      <c r="CA179" s="647"/>
      <c r="CB179" s="638"/>
      <c r="CC179" s="638"/>
      <c r="CD179" s="644" t="str">
        <f>IF(F179="","",IF(OR(分岐管理シート!AJ177&lt;1,分岐管理シート!AJ177&gt;88),"error",""))</f>
        <v/>
      </c>
      <c r="CE179" s="644" t="str">
        <f t="shared" si="37"/>
        <v/>
      </c>
      <c r="CF179" s="644" t="str">
        <f>IF(F179="","",IF(OR(AND(分岐管理シート!D177=4, OR(分岐管理シート!AQ177&lt;4, 分岐管理シート!AQ177&gt;9)),AND(OR(分岐管理シート!D177=8, 分岐管理シート!D177=10), OR(分岐管理シート!AQ177&lt;7, 分岐管理シート!AQ177&gt;9))),"error",""))</f>
        <v/>
      </c>
      <c r="CG179" s="644" t="str">
        <f t="shared" si="51"/>
        <v/>
      </c>
      <c r="CH179" s="644" t="str">
        <f>分岐管理シート!BD177</f>
        <v/>
      </c>
      <c r="CI179" s="666" t="str">
        <f t="shared" si="52"/>
        <v/>
      </c>
    </row>
    <row r="180" spans="1:87" ht="24" x14ac:dyDescent="0.15">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88"/>
      <c r="AN180" s="567"/>
      <c r="AO180" s="691"/>
      <c r="AP180" s="564"/>
      <c r="AQ180" s="568"/>
      <c r="AR180" s="622"/>
      <c r="AS180" s="628"/>
      <c r="AT180" s="633"/>
      <c r="AU180" s="655" t="str">
        <f t="shared" si="39"/>
        <v/>
      </c>
      <c r="AV180" s="655" t="str">
        <f t="shared" si="40"/>
        <v/>
      </c>
      <c r="AW180" s="655" t="str">
        <f t="shared" si="29"/>
        <v/>
      </c>
      <c r="AX180" s="655" t="str">
        <f t="shared" si="30"/>
        <v/>
      </c>
      <c r="AY180" s="655" t="str">
        <f t="shared" si="31"/>
        <v/>
      </c>
      <c r="AZ180" s="655" t="str">
        <f>IF(F180="","",IF(OR(AND(分岐管理シート!D178=4,J180="Ⅱ．物価高の克服"),AND(分岐管理シート!D178=8,J180="米国関税措置"),AND(分岐管理シート!D178=10,J180="Ⅰ．生活の安全保障・物価高への対応")),"","error"))</f>
        <v/>
      </c>
      <c r="BA180" s="644" t="str">
        <f t="shared" si="32"/>
        <v/>
      </c>
      <c r="BB180" s="644" t="str">
        <f t="shared" si="41"/>
        <v/>
      </c>
      <c r="BC180" s="656" t="str">
        <f t="shared" si="47"/>
        <v/>
      </c>
      <c r="BD180" s="657" t="str">
        <f t="shared" si="43"/>
        <v/>
      </c>
      <c r="BE180" s="644" t="str">
        <f t="shared" si="44"/>
        <v/>
      </c>
      <c r="BF180" s="655" t="str" cm="1">
        <f t="array" ref="BF180">IF(SUMPRODUCT(COUNTIF(M180:O180, M180:O180))&gt;COUNTA(M180:O180),"error","")</f>
        <v/>
      </c>
      <c r="BG180" s="644" t="str">
        <f t="shared" si="48"/>
        <v/>
      </c>
      <c r="BH180" s="644" t="str">
        <f t="shared" si="49"/>
        <v/>
      </c>
      <c r="BI180" s="644" t="str">
        <f t="shared" si="42"/>
        <v/>
      </c>
      <c r="BJ180" s="647"/>
      <c r="BK180" s="638"/>
      <c r="BL180" s="644" t="str">
        <f t="shared" si="33"/>
        <v/>
      </c>
      <c r="BM180" s="644" t="str">
        <f t="shared" si="38"/>
        <v/>
      </c>
      <c r="BN180" s="644" t="str">
        <f t="shared" si="34"/>
        <v/>
      </c>
      <c r="BO180" s="644" t="str">
        <f t="shared" si="50"/>
        <v/>
      </c>
      <c r="BP180" s="641"/>
      <c r="BQ180" s="644"/>
      <c r="BR180" s="638"/>
      <c r="BS180" s="638"/>
      <c r="BT180" s="644" t="str">
        <f t="shared" si="35"/>
        <v/>
      </c>
      <c r="BU180" s="644" t="str">
        <f t="shared" si="36"/>
        <v/>
      </c>
      <c r="BV180" s="644" t="str">
        <f>IF(F180="","",IF(OR(分岐管理シート!AE178&lt;27,分岐管理シート!AE178&gt;38),"error",""))</f>
        <v/>
      </c>
      <c r="BW180" s="644" t="str">
        <f>IF(AND(D180="R7_補正", OR(分岐管理シート!AF178&lt;27,分岐管理シート!AF178&gt;38)),"error","")</f>
        <v/>
      </c>
      <c r="BX180" s="644" t="str">
        <f>IF(F180="","",IF(OR(分岐管理シート!AG178&lt;27,分岐管理シート!AG178&gt;39),"error",""))</f>
        <v/>
      </c>
      <c r="BY180" s="644" t="str">
        <f>IF(F180="","",IF(AND(AD180="－",OR(分岐管理シート!AG178&lt;27,分岐管理シート!AG178&gt;38)),"error",IF(AND(AD180="○",分岐管理シート!AG178&lt;27),"error","")))</f>
        <v/>
      </c>
      <c r="BZ180" s="641" t="str">
        <f>IF(OR(D180="", D180="R6_補正", D180="R7_予備"),
   "",IF(F180="","",IF(AND(VLOOKUP(AE180,―!$AH$15:$AI$40,2,FALSE) &lt;= VLOOKUP(AF180,―!$AH$15:$AI$40,2,FALSE),VLOOKUP(AF180,―!$AH$15:$AI$40,2,FALSE) &lt;= VLOOKUP(AG180,―!$AH$15:$AI$40,2,FALSE)),"","error")))</f>
        <v/>
      </c>
      <c r="CA180" s="647"/>
      <c r="CB180" s="638"/>
      <c r="CC180" s="638"/>
      <c r="CD180" s="644" t="str">
        <f>IF(F180="","",IF(OR(分岐管理シート!AJ178&lt;1,分岐管理シート!AJ178&gt;88),"error",""))</f>
        <v/>
      </c>
      <c r="CE180" s="644" t="str">
        <f t="shared" si="37"/>
        <v/>
      </c>
      <c r="CF180" s="644" t="str">
        <f>IF(F180="","",IF(OR(AND(分岐管理シート!D178=4, OR(分岐管理シート!AQ178&lt;4, 分岐管理シート!AQ178&gt;9)),AND(OR(分岐管理シート!D178=8, 分岐管理シート!D178=10), OR(分岐管理シート!AQ178&lt;7, 分岐管理シート!AQ178&gt;9))),"error",""))</f>
        <v/>
      </c>
      <c r="CG180" s="644" t="str">
        <f t="shared" si="51"/>
        <v/>
      </c>
      <c r="CH180" s="644" t="str">
        <f>分岐管理シート!BD178</f>
        <v/>
      </c>
      <c r="CI180" s="666" t="str">
        <f t="shared" si="52"/>
        <v/>
      </c>
    </row>
    <row r="181" spans="1:87" ht="24" x14ac:dyDescent="0.15">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88"/>
      <c r="AN181" s="567"/>
      <c r="AO181" s="691"/>
      <c r="AP181" s="564"/>
      <c r="AQ181" s="568"/>
      <c r="AR181" s="622"/>
      <c r="AS181" s="628"/>
      <c r="AT181" s="633"/>
      <c r="AU181" s="655" t="str">
        <f t="shared" si="39"/>
        <v/>
      </c>
      <c r="AV181" s="655" t="str">
        <f t="shared" si="40"/>
        <v/>
      </c>
      <c r="AW181" s="655" t="str">
        <f t="shared" si="29"/>
        <v/>
      </c>
      <c r="AX181" s="655" t="str">
        <f t="shared" si="30"/>
        <v/>
      </c>
      <c r="AY181" s="655" t="str">
        <f t="shared" si="31"/>
        <v/>
      </c>
      <c r="AZ181" s="655" t="str">
        <f>IF(F181="","",IF(OR(AND(分岐管理シート!D179=4,J181="Ⅱ．物価高の克服"),AND(分岐管理シート!D179=8,J181="米国関税措置"),AND(分岐管理シート!D179=10,J181="Ⅰ．生活の安全保障・物価高への対応")),"","error"))</f>
        <v/>
      </c>
      <c r="BA181" s="644" t="str">
        <f t="shared" si="32"/>
        <v/>
      </c>
      <c r="BB181" s="644" t="str">
        <f t="shared" si="41"/>
        <v/>
      </c>
      <c r="BC181" s="656" t="str">
        <f t="shared" si="47"/>
        <v/>
      </c>
      <c r="BD181" s="657" t="str">
        <f t="shared" si="43"/>
        <v/>
      </c>
      <c r="BE181" s="644" t="str">
        <f t="shared" si="44"/>
        <v/>
      </c>
      <c r="BF181" s="655" t="str" cm="1">
        <f t="array" ref="BF181">IF(SUMPRODUCT(COUNTIF(M181:O181, M181:O181))&gt;COUNTA(M181:O181),"error","")</f>
        <v/>
      </c>
      <c r="BG181" s="644" t="str">
        <f t="shared" si="48"/>
        <v/>
      </c>
      <c r="BH181" s="644" t="str">
        <f t="shared" si="49"/>
        <v/>
      </c>
      <c r="BI181" s="644" t="str">
        <f t="shared" si="42"/>
        <v/>
      </c>
      <c r="BJ181" s="647"/>
      <c r="BK181" s="638"/>
      <c r="BL181" s="644" t="str">
        <f t="shared" si="33"/>
        <v/>
      </c>
      <c r="BM181" s="644" t="str">
        <f t="shared" si="38"/>
        <v/>
      </c>
      <c r="BN181" s="644" t="str">
        <f t="shared" si="34"/>
        <v/>
      </c>
      <c r="BO181" s="644" t="str">
        <f t="shared" si="50"/>
        <v/>
      </c>
      <c r="BP181" s="641"/>
      <c r="BQ181" s="644"/>
      <c r="BR181" s="638"/>
      <c r="BS181" s="638"/>
      <c r="BT181" s="644" t="str">
        <f t="shared" si="35"/>
        <v/>
      </c>
      <c r="BU181" s="644" t="str">
        <f t="shared" si="36"/>
        <v/>
      </c>
      <c r="BV181" s="644" t="str">
        <f>IF(F181="","",IF(OR(分岐管理シート!AE179&lt;27,分岐管理シート!AE179&gt;38),"error",""))</f>
        <v/>
      </c>
      <c r="BW181" s="644" t="str">
        <f>IF(AND(D181="R7_補正", OR(分岐管理シート!AF179&lt;27,分岐管理シート!AF179&gt;38)),"error","")</f>
        <v/>
      </c>
      <c r="BX181" s="644" t="str">
        <f>IF(F181="","",IF(OR(分岐管理シート!AG179&lt;27,分岐管理シート!AG179&gt;39),"error",""))</f>
        <v/>
      </c>
      <c r="BY181" s="644" t="str">
        <f>IF(F181="","",IF(AND(AD181="－",OR(分岐管理シート!AG179&lt;27,分岐管理シート!AG179&gt;38)),"error",IF(AND(AD181="○",分岐管理シート!AG179&lt;27),"error","")))</f>
        <v/>
      </c>
      <c r="BZ181" s="641" t="str">
        <f>IF(OR(D181="", D181="R6_補正", D181="R7_予備"),
   "",IF(F181="","",IF(AND(VLOOKUP(AE181,―!$AH$15:$AI$40,2,FALSE) &lt;= VLOOKUP(AF181,―!$AH$15:$AI$40,2,FALSE),VLOOKUP(AF181,―!$AH$15:$AI$40,2,FALSE) &lt;= VLOOKUP(AG181,―!$AH$15:$AI$40,2,FALSE)),"","error")))</f>
        <v/>
      </c>
      <c r="CA181" s="647"/>
      <c r="CB181" s="638"/>
      <c r="CC181" s="638"/>
      <c r="CD181" s="644" t="str">
        <f>IF(F181="","",IF(OR(分岐管理シート!AJ179&lt;1,分岐管理シート!AJ179&gt;88),"error",""))</f>
        <v/>
      </c>
      <c r="CE181" s="644" t="str">
        <f t="shared" si="37"/>
        <v/>
      </c>
      <c r="CF181" s="644" t="str">
        <f>IF(F181="","",IF(OR(AND(分岐管理シート!D179=4, OR(分岐管理シート!AQ179&lt;4, 分岐管理シート!AQ179&gt;9)),AND(OR(分岐管理シート!D179=8, 分岐管理シート!D179=10), OR(分岐管理シート!AQ179&lt;7, 分岐管理シート!AQ179&gt;9))),"error",""))</f>
        <v/>
      </c>
      <c r="CG181" s="644" t="str">
        <f t="shared" si="51"/>
        <v/>
      </c>
      <c r="CH181" s="644" t="str">
        <f>分岐管理シート!BD179</f>
        <v/>
      </c>
      <c r="CI181" s="666" t="str">
        <f t="shared" si="52"/>
        <v/>
      </c>
    </row>
    <row r="182" spans="1:87" ht="24" x14ac:dyDescent="0.15">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88"/>
      <c r="AN182" s="567"/>
      <c r="AO182" s="691"/>
      <c r="AP182" s="564"/>
      <c r="AQ182" s="568"/>
      <c r="AR182" s="622"/>
      <c r="AS182" s="628"/>
      <c r="AT182" s="633"/>
      <c r="AU182" s="655" t="str">
        <f t="shared" si="39"/>
        <v/>
      </c>
      <c r="AV182" s="655" t="str">
        <f t="shared" si="40"/>
        <v/>
      </c>
      <c r="AW182" s="655" t="str">
        <f t="shared" si="29"/>
        <v/>
      </c>
      <c r="AX182" s="655" t="str">
        <f t="shared" si="30"/>
        <v/>
      </c>
      <c r="AY182" s="655" t="str">
        <f t="shared" si="31"/>
        <v/>
      </c>
      <c r="AZ182" s="655" t="str">
        <f>IF(F182="","",IF(OR(AND(分岐管理シート!D180=4,J182="Ⅱ．物価高の克服"),AND(分岐管理シート!D180=8,J182="米国関税措置"),AND(分岐管理シート!D180=10,J182="Ⅰ．生活の安全保障・物価高への対応")),"","error"))</f>
        <v/>
      </c>
      <c r="BA182" s="644" t="str">
        <f t="shared" si="32"/>
        <v/>
      </c>
      <c r="BB182" s="644" t="str">
        <f t="shared" si="41"/>
        <v/>
      </c>
      <c r="BC182" s="656" t="str">
        <f t="shared" si="47"/>
        <v/>
      </c>
      <c r="BD182" s="657" t="str">
        <f t="shared" si="43"/>
        <v/>
      </c>
      <c r="BE182" s="644" t="str">
        <f t="shared" si="44"/>
        <v/>
      </c>
      <c r="BF182" s="655" t="str" cm="1">
        <f t="array" ref="BF182">IF(SUMPRODUCT(COUNTIF(M182:O182, M182:O182))&gt;COUNTA(M182:O182),"error","")</f>
        <v/>
      </c>
      <c r="BG182" s="644" t="str">
        <f t="shared" si="48"/>
        <v/>
      </c>
      <c r="BH182" s="644" t="str">
        <f t="shared" si="49"/>
        <v/>
      </c>
      <c r="BI182" s="644" t="str">
        <f t="shared" si="42"/>
        <v/>
      </c>
      <c r="BJ182" s="647"/>
      <c r="BK182" s="638"/>
      <c r="BL182" s="644" t="str">
        <f t="shared" si="33"/>
        <v/>
      </c>
      <c r="BM182" s="644" t="str">
        <f t="shared" si="38"/>
        <v/>
      </c>
      <c r="BN182" s="644" t="str">
        <f t="shared" si="34"/>
        <v/>
      </c>
      <c r="BO182" s="644" t="str">
        <f t="shared" si="50"/>
        <v/>
      </c>
      <c r="BP182" s="641"/>
      <c r="BQ182" s="644"/>
      <c r="BR182" s="638"/>
      <c r="BS182" s="638"/>
      <c r="BT182" s="644" t="str">
        <f t="shared" si="35"/>
        <v/>
      </c>
      <c r="BU182" s="644" t="str">
        <f t="shared" si="36"/>
        <v/>
      </c>
      <c r="BV182" s="644" t="str">
        <f>IF(F182="","",IF(OR(分岐管理シート!AE180&lt;27,分岐管理シート!AE180&gt;38),"error",""))</f>
        <v/>
      </c>
      <c r="BW182" s="644" t="str">
        <f>IF(AND(D182="R7_補正", OR(分岐管理シート!AF180&lt;27,分岐管理シート!AF180&gt;38)),"error","")</f>
        <v/>
      </c>
      <c r="BX182" s="644" t="str">
        <f>IF(F182="","",IF(OR(分岐管理シート!AG180&lt;27,分岐管理シート!AG180&gt;39),"error",""))</f>
        <v/>
      </c>
      <c r="BY182" s="644" t="str">
        <f>IF(F182="","",IF(AND(AD182="－",OR(分岐管理シート!AG180&lt;27,分岐管理シート!AG180&gt;38)),"error",IF(AND(AD182="○",分岐管理シート!AG180&lt;27),"error","")))</f>
        <v/>
      </c>
      <c r="BZ182" s="641" t="str">
        <f>IF(OR(D182="", D182="R6_補正", D182="R7_予備"),
   "",IF(F182="","",IF(AND(VLOOKUP(AE182,―!$AH$15:$AI$40,2,FALSE) &lt;= VLOOKUP(AF182,―!$AH$15:$AI$40,2,FALSE),VLOOKUP(AF182,―!$AH$15:$AI$40,2,FALSE) &lt;= VLOOKUP(AG182,―!$AH$15:$AI$40,2,FALSE)),"","error")))</f>
        <v/>
      </c>
      <c r="CA182" s="647"/>
      <c r="CB182" s="638"/>
      <c r="CC182" s="638"/>
      <c r="CD182" s="644" t="str">
        <f>IF(F182="","",IF(OR(分岐管理シート!AJ180&lt;1,分岐管理シート!AJ180&gt;88),"error",""))</f>
        <v/>
      </c>
      <c r="CE182" s="644" t="str">
        <f t="shared" si="37"/>
        <v/>
      </c>
      <c r="CF182" s="644" t="str">
        <f>IF(F182="","",IF(OR(AND(分岐管理シート!D180=4, OR(分岐管理シート!AQ180&lt;4, 分岐管理シート!AQ180&gt;9)),AND(OR(分岐管理シート!D180=8, 分岐管理シート!D180=10), OR(分岐管理シート!AQ180&lt;7, 分岐管理シート!AQ180&gt;9))),"error",""))</f>
        <v/>
      </c>
      <c r="CG182" s="644" t="str">
        <f t="shared" si="51"/>
        <v/>
      </c>
      <c r="CH182" s="644" t="str">
        <f>分岐管理シート!BD180</f>
        <v/>
      </c>
      <c r="CI182" s="666" t="str">
        <f t="shared" si="52"/>
        <v/>
      </c>
    </row>
    <row r="183" spans="1:87" ht="24" x14ac:dyDescent="0.15">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88"/>
      <c r="AN183" s="567"/>
      <c r="AO183" s="691"/>
      <c r="AP183" s="564"/>
      <c r="AQ183" s="568"/>
      <c r="AR183" s="622"/>
      <c r="AS183" s="628"/>
      <c r="AT183" s="633"/>
      <c r="AU183" s="655" t="str">
        <f t="shared" si="39"/>
        <v/>
      </c>
      <c r="AV183" s="655" t="str">
        <f t="shared" si="40"/>
        <v/>
      </c>
      <c r="AW183" s="655" t="str">
        <f t="shared" si="29"/>
        <v/>
      </c>
      <c r="AX183" s="655" t="str">
        <f t="shared" si="30"/>
        <v/>
      </c>
      <c r="AY183" s="655" t="str">
        <f t="shared" si="31"/>
        <v/>
      </c>
      <c r="AZ183" s="655" t="str">
        <f>IF(F183="","",IF(OR(AND(分岐管理シート!D181=4,J183="Ⅱ．物価高の克服"),AND(分岐管理シート!D181=8,J183="米国関税措置"),AND(分岐管理シート!D181=10,J183="Ⅰ．生活の安全保障・物価高への対応")),"","error"))</f>
        <v/>
      </c>
      <c r="BA183" s="644" t="str">
        <f t="shared" si="32"/>
        <v/>
      </c>
      <c r="BB183" s="644" t="str">
        <f t="shared" si="41"/>
        <v/>
      </c>
      <c r="BC183" s="656" t="str">
        <f t="shared" si="47"/>
        <v/>
      </c>
      <c r="BD183" s="657" t="str">
        <f t="shared" si="43"/>
        <v/>
      </c>
      <c r="BE183" s="644" t="str">
        <f t="shared" si="44"/>
        <v/>
      </c>
      <c r="BF183" s="655" t="str" cm="1">
        <f t="array" ref="BF183">IF(SUMPRODUCT(COUNTIF(M183:O183, M183:O183))&gt;COUNTA(M183:O183),"error","")</f>
        <v/>
      </c>
      <c r="BG183" s="644" t="str">
        <f t="shared" si="48"/>
        <v/>
      </c>
      <c r="BH183" s="644" t="str">
        <f t="shared" si="49"/>
        <v/>
      </c>
      <c r="BI183" s="644" t="str">
        <f t="shared" si="42"/>
        <v/>
      </c>
      <c r="BJ183" s="647"/>
      <c r="BK183" s="638"/>
      <c r="BL183" s="644" t="str">
        <f t="shared" si="33"/>
        <v/>
      </c>
      <c r="BM183" s="644" t="str">
        <f t="shared" si="38"/>
        <v/>
      </c>
      <c r="BN183" s="644" t="str">
        <f t="shared" si="34"/>
        <v/>
      </c>
      <c r="BO183" s="644" t="str">
        <f t="shared" si="50"/>
        <v/>
      </c>
      <c r="BP183" s="641"/>
      <c r="BQ183" s="644"/>
      <c r="BR183" s="638"/>
      <c r="BS183" s="638"/>
      <c r="BT183" s="644" t="str">
        <f t="shared" si="35"/>
        <v/>
      </c>
      <c r="BU183" s="644" t="str">
        <f t="shared" si="36"/>
        <v/>
      </c>
      <c r="BV183" s="644" t="str">
        <f>IF(F183="","",IF(OR(分岐管理シート!AE181&lt;27,分岐管理シート!AE181&gt;38),"error",""))</f>
        <v/>
      </c>
      <c r="BW183" s="644" t="str">
        <f>IF(AND(D183="R7_補正", OR(分岐管理シート!AF181&lt;27,分岐管理シート!AF181&gt;38)),"error","")</f>
        <v/>
      </c>
      <c r="BX183" s="644" t="str">
        <f>IF(F183="","",IF(OR(分岐管理シート!AG181&lt;27,分岐管理シート!AG181&gt;39),"error",""))</f>
        <v/>
      </c>
      <c r="BY183" s="644" t="str">
        <f>IF(F183="","",IF(AND(AD183="－",OR(分岐管理シート!AG181&lt;27,分岐管理シート!AG181&gt;38)),"error",IF(AND(AD183="○",分岐管理シート!AG181&lt;27),"error","")))</f>
        <v/>
      </c>
      <c r="BZ183" s="641" t="str">
        <f>IF(OR(D183="", D183="R6_補正", D183="R7_予備"),
   "",IF(F183="","",IF(AND(VLOOKUP(AE183,―!$AH$15:$AI$40,2,FALSE) &lt;= VLOOKUP(AF183,―!$AH$15:$AI$40,2,FALSE),VLOOKUP(AF183,―!$AH$15:$AI$40,2,FALSE) &lt;= VLOOKUP(AG183,―!$AH$15:$AI$40,2,FALSE)),"","error")))</f>
        <v/>
      </c>
      <c r="CA183" s="647"/>
      <c r="CB183" s="638"/>
      <c r="CC183" s="638"/>
      <c r="CD183" s="644" t="str">
        <f>IF(F183="","",IF(OR(分岐管理シート!AJ181&lt;1,分岐管理シート!AJ181&gt;88),"error",""))</f>
        <v/>
      </c>
      <c r="CE183" s="644" t="str">
        <f t="shared" si="37"/>
        <v/>
      </c>
      <c r="CF183" s="644" t="str">
        <f>IF(F183="","",IF(OR(AND(分岐管理シート!D181=4, OR(分岐管理シート!AQ181&lt;4, 分岐管理シート!AQ181&gt;9)),AND(OR(分岐管理シート!D181=8, 分岐管理シート!D181=10), OR(分岐管理シート!AQ181&lt;7, 分岐管理シート!AQ181&gt;9))),"error",""))</f>
        <v/>
      </c>
      <c r="CG183" s="644" t="str">
        <f t="shared" si="51"/>
        <v/>
      </c>
      <c r="CH183" s="644" t="str">
        <f>分岐管理シート!BD181</f>
        <v/>
      </c>
      <c r="CI183" s="666" t="str">
        <f t="shared" si="52"/>
        <v/>
      </c>
    </row>
    <row r="184" spans="1:87" ht="24" x14ac:dyDescent="0.15">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88"/>
      <c r="AN184" s="567"/>
      <c r="AO184" s="691"/>
      <c r="AP184" s="564"/>
      <c r="AQ184" s="568"/>
      <c r="AR184" s="622"/>
      <c r="AS184" s="628"/>
      <c r="AT184" s="633"/>
      <c r="AU184" s="655" t="str">
        <f t="shared" si="39"/>
        <v/>
      </c>
      <c r="AV184" s="655" t="str">
        <f t="shared" si="40"/>
        <v/>
      </c>
      <c r="AW184" s="655" t="str">
        <f t="shared" si="29"/>
        <v/>
      </c>
      <c r="AX184" s="655" t="str">
        <f t="shared" si="30"/>
        <v/>
      </c>
      <c r="AY184" s="655" t="str">
        <f t="shared" si="31"/>
        <v/>
      </c>
      <c r="AZ184" s="655" t="str">
        <f>IF(F184="","",IF(OR(AND(分岐管理シート!D182=4,J184="Ⅱ．物価高の克服"),AND(分岐管理シート!D182=8,J184="米国関税措置"),AND(分岐管理シート!D182=10,J184="Ⅰ．生活の安全保障・物価高への対応")),"","error"))</f>
        <v/>
      </c>
      <c r="BA184" s="644" t="str">
        <f t="shared" si="32"/>
        <v/>
      </c>
      <c r="BB184" s="644" t="str">
        <f t="shared" si="41"/>
        <v/>
      </c>
      <c r="BC184" s="656" t="str">
        <f t="shared" si="47"/>
        <v/>
      </c>
      <c r="BD184" s="657" t="str">
        <f t="shared" si="43"/>
        <v/>
      </c>
      <c r="BE184" s="644" t="str">
        <f t="shared" si="44"/>
        <v/>
      </c>
      <c r="BF184" s="655" t="str" cm="1">
        <f t="array" ref="BF184">IF(SUMPRODUCT(COUNTIF(M184:O184, M184:O184))&gt;COUNTA(M184:O184),"error","")</f>
        <v/>
      </c>
      <c r="BG184" s="644" t="str">
        <f t="shared" si="48"/>
        <v/>
      </c>
      <c r="BH184" s="644" t="str">
        <f t="shared" si="49"/>
        <v/>
      </c>
      <c r="BI184" s="644" t="str">
        <f t="shared" si="42"/>
        <v/>
      </c>
      <c r="BJ184" s="647"/>
      <c r="BK184" s="638"/>
      <c r="BL184" s="644" t="str">
        <f t="shared" si="33"/>
        <v/>
      </c>
      <c r="BM184" s="644" t="str">
        <f t="shared" si="38"/>
        <v/>
      </c>
      <c r="BN184" s="644" t="str">
        <f t="shared" si="34"/>
        <v/>
      </c>
      <c r="BO184" s="644" t="str">
        <f t="shared" si="50"/>
        <v/>
      </c>
      <c r="BP184" s="641"/>
      <c r="BQ184" s="644"/>
      <c r="BR184" s="638"/>
      <c r="BS184" s="638"/>
      <c r="BT184" s="644" t="str">
        <f t="shared" si="35"/>
        <v/>
      </c>
      <c r="BU184" s="644" t="str">
        <f t="shared" si="36"/>
        <v/>
      </c>
      <c r="BV184" s="644" t="str">
        <f>IF(F184="","",IF(OR(分岐管理シート!AE182&lt;27,分岐管理シート!AE182&gt;38),"error",""))</f>
        <v/>
      </c>
      <c r="BW184" s="644" t="str">
        <f>IF(AND(D184="R7_補正", OR(分岐管理シート!AF182&lt;27,分岐管理シート!AF182&gt;38)),"error","")</f>
        <v/>
      </c>
      <c r="BX184" s="644" t="str">
        <f>IF(F184="","",IF(OR(分岐管理シート!AG182&lt;27,分岐管理シート!AG182&gt;39),"error",""))</f>
        <v/>
      </c>
      <c r="BY184" s="644" t="str">
        <f>IF(F184="","",IF(AND(AD184="－",OR(分岐管理シート!AG182&lt;27,分岐管理シート!AG182&gt;38)),"error",IF(AND(AD184="○",分岐管理シート!AG182&lt;27),"error","")))</f>
        <v/>
      </c>
      <c r="BZ184" s="641" t="str">
        <f>IF(OR(D184="", D184="R6_補正", D184="R7_予備"),
   "",IF(F184="","",IF(AND(VLOOKUP(AE184,―!$AH$15:$AI$40,2,FALSE) &lt;= VLOOKUP(AF184,―!$AH$15:$AI$40,2,FALSE),VLOOKUP(AF184,―!$AH$15:$AI$40,2,FALSE) &lt;= VLOOKUP(AG184,―!$AH$15:$AI$40,2,FALSE)),"","error")))</f>
        <v/>
      </c>
      <c r="CA184" s="647"/>
      <c r="CB184" s="638"/>
      <c r="CC184" s="638"/>
      <c r="CD184" s="644" t="str">
        <f>IF(F184="","",IF(OR(分岐管理シート!AJ182&lt;1,分岐管理シート!AJ182&gt;88),"error",""))</f>
        <v/>
      </c>
      <c r="CE184" s="644" t="str">
        <f t="shared" si="37"/>
        <v/>
      </c>
      <c r="CF184" s="644" t="str">
        <f>IF(F184="","",IF(OR(AND(分岐管理シート!D182=4, OR(分岐管理シート!AQ182&lt;4, 分岐管理シート!AQ182&gt;9)),AND(OR(分岐管理シート!D182=8, 分岐管理シート!D182=10), OR(分岐管理シート!AQ182&lt;7, 分岐管理シート!AQ182&gt;9))),"error",""))</f>
        <v/>
      </c>
      <c r="CG184" s="644" t="str">
        <f t="shared" si="51"/>
        <v/>
      </c>
      <c r="CH184" s="644" t="str">
        <f>分岐管理シート!BD182</f>
        <v/>
      </c>
      <c r="CI184" s="666" t="str">
        <f t="shared" si="52"/>
        <v/>
      </c>
    </row>
    <row r="185" spans="1:87" ht="24" x14ac:dyDescent="0.15">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88"/>
      <c r="AN185" s="567"/>
      <c r="AO185" s="691"/>
      <c r="AP185" s="564"/>
      <c r="AQ185" s="568"/>
      <c r="AR185" s="622"/>
      <c r="AS185" s="628"/>
      <c r="AT185" s="633"/>
      <c r="AU185" s="655" t="str">
        <f t="shared" si="39"/>
        <v/>
      </c>
      <c r="AV185" s="655" t="str">
        <f t="shared" si="40"/>
        <v/>
      </c>
      <c r="AW185" s="655" t="str">
        <f t="shared" si="29"/>
        <v/>
      </c>
      <c r="AX185" s="655" t="str">
        <f t="shared" si="30"/>
        <v/>
      </c>
      <c r="AY185" s="655" t="str">
        <f t="shared" si="31"/>
        <v/>
      </c>
      <c r="AZ185" s="655" t="str">
        <f>IF(F185="","",IF(OR(AND(分岐管理シート!D183=4,J185="Ⅱ．物価高の克服"),AND(分岐管理シート!D183=8,J185="米国関税措置"),AND(分岐管理シート!D183=10,J185="Ⅰ．生活の安全保障・物価高への対応")),"","error"))</f>
        <v/>
      </c>
      <c r="BA185" s="644" t="str">
        <f t="shared" si="32"/>
        <v/>
      </c>
      <c r="BB185" s="644" t="str">
        <f t="shared" si="41"/>
        <v/>
      </c>
      <c r="BC185" s="656" t="str">
        <f t="shared" si="47"/>
        <v/>
      </c>
      <c r="BD185" s="657" t="str">
        <f t="shared" si="43"/>
        <v/>
      </c>
      <c r="BE185" s="644" t="str">
        <f t="shared" si="44"/>
        <v/>
      </c>
      <c r="BF185" s="655" t="str" cm="1">
        <f t="array" ref="BF185">IF(SUMPRODUCT(COUNTIF(M185:O185, M185:O185))&gt;COUNTA(M185:O185),"error","")</f>
        <v/>
      </c>
      <c r="BG185" s="644" t="str">
        <f t="shared" si="48"/>
        <v/>
      </c>
      <c r="BH185" s="644" t="str">
        <f t="shared" si="49"/>
        <v/>
      </c>
      <c r="BI185" s="644" t="str">
        <f t="shared" si="42"/>
        <v/>
      </c>
      <c r="BJ185" s="647"/>
      <c r="BK185" s="638"/>
      <c r="BL185" s="644" t="str">
        <f t="shared" si="33"/>
        <v/>
      </c>
      <c r="BM185" s="644" t="str">
        <f t="shared" si="38"/>
        <v/>
      </c>
      <c r="BN185" s="644" t="str">
        <f t="shared" si="34"/>
        <v/>
      </c>
      <c r="BO185" s="644" t="str">
        <f t="shared" si="50"/>
        <v/>
      </c>
      <c r="BP185" s="641"/>
      <c r="BQ185" s="644"/>
      <c r="BR185" s="638"/>
      <c r="BS185" s="638"/>
      <c r="BT185" s="644" t="str">
        <f t="shared" si="35"/>
        <v/>
      </c>
      <c r="BU185" s="644" t="str">
        <f t="shared" si="36"/>
        <v/>
      </c>
      <c r="BV185" s="644" t="str">
        <f>IF(F185="","",IF(OR(分岐管理シート!AE183&lt;27,分岐管理シート!AE183&gt;38),"error",""))</f>
        <v/>
      </c>
      <c r="BW185" s="644" t="str">
        <f>IF(AND(D185="R7_補正", OR(分岐管理シート!AF183&lt;27,分岐管理シート!AF183&gt;38)),"error","")</f>
        <v/>
      </c>
      <c r="BX185" s="644" t="str">
        <f>IF(F185="","",IF(OR(分岐管理シート!AG183&lt;27,分岐管理シート!AG183&gt;39),"error",""))</f>
        <v/>
      </c>
      <c r="BY185" s="644" t="str">
        <f>IF(F185="","",IF(AND(AD185="－",OR(分岐管理シート!AG183&lt;27,分岐管理シート!AG183&gt;38)),"error",IF(AND(AD185="○",分岐管理シート!AG183&lt;27),"error","")))</f>
        <v/>
      </c>
      <c r="BZ185" s="641" t="str">
        <f>IF(OR(D185="", D185="R6_補正", D185="R7_予備"),
   "",IF(F185="","",IF(AND(VLOOKUP(AE185,―!$AH$15:$AI$40,2,FALSE) &lt;= VLOOKUP(AF185,―!$AH$15:$AI$40,2,FALSE),VLOOKUP(AF185,―!$AH$15:$AI$40,2,FALSE) &lt;= VLOOKUP(AG185,―!$AH$15:$AI$40,2,FALSE)),"","error")))</f>
        <v/>
      </c>
      <c r="CA185" s="647"/>
      <c r="CB185" s="638"/>
      <c r="CC185" s="638"/>
      <c r="CD185" s="644" t="str">
        <f>IF(F185="","",IF(OR(分岐管理シート!AJ183&lt;1,分岐管理シート!AJ183&gt;88),"error",""))</f>
        <v/>
      </c>
      <c r="CE185" s="644" t="str">
        <f t="shared" si="37"/>
        <v/>
      </c>
      <c r="CF185" s="644" t="str">
        <f>IF(F185="","",IF(OR(AND(分岐管理シート!D183=4, OR(分岐管理シート!AQ183&lt;4, 分岐管理シート!AQ183&gt;9)),AND(OR(分岐管理シート!D183=8, 分岐管理シート!D183=10), OR(分岐管理シート!AQ183&lt;7, 分岐管理シート!AQ183&gt;9))),"error",""))</f>
        <v/>
      </c>
      <c r="CG185" s="644" t="str">
        <f t="shared" si="51"/>
        <v/>
      </c>
      <c r="CH185" s="644" t="str">
        <f>分岐管理シート!BD183</f>
        <v/>
      </c>
      <c r="CI185" s="666" t="str">
        <f t="shared" si="52"/>
        <v/>
      </c>
    </row>
    <row r="186" spans="1:87" ht="24" x14ac:dyDescent="0.15">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88"/>
      <c r="AN186" s="567"/>
      <c r="AO186" s="691"/>
      <c r="AP186" s="564"/>
      <c r="AQ186" s="568"/>
      <c r="AR186" s="622"/>
      <c r="AS186" s="628"/>
      <c r="AT186" s="633"/>
      <c r="AU186" s="655" t="str">
        <f t="shared" si="39"/>
        <v/>
      </c>
      <c r="AV186" s="655" t="str">
        <f t="shared" si="40"/>
        <v/>
      </c>
      <c r="AW186" s="655" t="str">
        <f t="shared" si="29"/>
        <v/>
      </c>
      <c r="AX186" s="655" t="str">
        <f t="shared" si="30"/>
        <v/>
      </c>
      <c r="AY186" s="655" t="str">
        <f t="shared" si="31"/>
        <v/>
      </c>
      <c r="AZ186" s="655" t="str">
        <f>IF(F186="","",IF(OR(AND(分岐管理シート!D184=4,J186="Ⅱ．物価高の克服"),AND(分岐管理シート!D184=8,J186="米国関税措置"),AND(分岐管理シート!D184=10,J186="Ⅰ．生活の安全保障・物価高への対応")),"","error"))</f>
        <v/>
      </c>
      <c r="BA186" s="644" t="str">
        <f t="shared" si="32"/>
        <v/>
      </c>
      <c r="BB186" s="644" t="str">
        <f t="shared" si="41"/>
        <v/>
      </c>
      <c r="BC186" s="656" t="str">
        <f t="shared" si="47"/>
        <v/>
      </c>
      <c r="BD186" s="657" t="str">
        <f t="shared" si="43"/>
        <v/>
      </c>
      <c r="BE186" s="644" t="str">
        <f t="shared" si="44"/>
        <v/>
      </c>
      <c r="BF186" s="655" t="str" cm="1">
        <f t="array" ref="BF186">IF(SUMPRODUCT(COUNTIF(M186:O186, M186:O186))&gt;COUNTA(M186:O186),"error","")</f>
        <v/>
      </c>
      <c r="BG186" s="644" t="str">
        <f t="shared" si="48"/>
        <v/>
      </c>
      <c r="BH186" s="644" t="str">
        <f t="shared" si="49"/>
        <v/>
      </c>
      <c r="BI186" s="644" t="str">
        <f t="shared" si="42"/>
        <v/>
      </c>
      <c r="BJ186" s="647"/>
      <c r="BK186" s="638"/>
      <c r="BL186" s="644" t="str">
        <f t="shared" si="33"/>
        <v/>
      </c>
      <c r="BM186" s="644" t="str">
        <f t="shared" si="38"/>
        <v/>
      </c>
      <c r="BN186" s="644" t="str">
        <f t="shared" si="34"/>
        <v/>
      </c>
      <c r="BO186" s="644" t="str">
        <f t="shared" si="50"/>
        <v/>
      </c>
      <c r="BP186" s="641"/>
      <c r="BQ186" s="644"/>
      <c r="BR186" s="638"/>
      <c r="BS186" s="638"/>
      <c r="BT186" s="644" t="str">
        <f t="shared" si="35"/>
        <v/>
      </c>
      <c r="BU186" s="644" t="str">
        <f t="shared" si="36"/>
        <v/>
      </c>
      <c r="BV186" s="644" t="str">
        <f>IF(F186="","",IF(OR(分岐管理シート!AE184&lt;27,分岐管理シート!AE184&gt;38),"error",""))</f>
        <v/>
      </c>
      <c r="BW186" s="644" t="str">
        <f>IF(AND(D186="R7_補正", OR(分岐管理シート!AF184&lt;27,分岐管理シート!AF184&gt;38)),"error","")</f>
        <v/>
      </c>
      <c r="BX186" s="644" t="str">
        <f>IF(F186="","",IF(OR(分岐管理シート!AG184&lt;27,分岐管理シート!AG184&gt;39),"error",""))</f>
        <v/>
      </c>
      <c r="BY186" s="644" t="str">
        <f>IF(F186="","",IF(AND(AD186="－",OR(分岐管理シート!AG184&lt;27,分岐管理シート!AG184&gt;38)),"error",IF(AND(AD186="○",分岐管理シート!AG184&lt;27),"error","")))</f>
        <v/>
      </c>
      <c r="BZ186" s="641" t="str">
        <f>IF(OR(D186="", D186="R6_補正", D186="R7_予備"),
   "",IF(F186="","",IF(AND(VLOOKUP(AE186,―!$AH$15:$AI$40,2,FALSE) &lt;= VLOOKUP(AF186,―!$AH$15:$AI$40,2,FALSE),VLOOKUP(AF186,―!$AH$15:$AI$40,2,FALSE) &lt;= VLOOKUP(AG186,―!$AH$15:$AI$40,2,FALSE)),"","error")))</f>
        <v/>
      </c>
      <c r="CA186" s="647"/>
      <c r="CB186" s="638"/>
      <c r="CC186" s="638"/>
      <c r="CD186" s="644" t="str">
        <f>IF(F186="","",IF(OR(分岐管理シート!AJ184&lt;1,分岐管理シート!AJ184&gt;88),"error",""))</f>
        <v/>
      </c>
      <c r="CE186" s="644" t="str">
        <f t="shared" si="37"/>
        <v/>
      </c>
      <c r="CF186" s="644" t="str">
        <f>IF(F186="","",IF(OR(AND(分岐管理シート!D184=4, OR(分岐管理シート!AQ184&lt;4, 分岐管理シート!AQ184&gt;9)),AND(OR(分岐管理シート!D184=8, 分岐管理シート!D184=10), OR(分岐管理シート!AQ184&lt;7, 分岐管理シート!AQ184&gt;9))),"error",""))</f>
        <v/>
      </c>
      <c r="CG186" s="644" t="str">
        <f t="shared" si="51"/>
        <v/>
      </c>
      <c r="CH186" s="644" t="str">
        <f>分岐管理シート!BD184</f>
        <v/>
      </c>
      <c r="CI186" s="666" t="str">
        <f t="shared" si="52"/>
        <v/>
      </c>
    </row>
    <row r="187" spans="1:87" ht="24" x14ac:dyDescent="0.15">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88"/>
      <c r="AN187" s="567"/>
      <c r="AO187" s="691"/>
      <c r="AP187" s="564"/>
      <c r="AQ187" s="568"/>
      <c r="AR187" s="622"/>
      <c r="AS187" s="628"/>
      <c r="AT187" s="633"/>
      <c r="AU187" s="655" t="str">
        <f t="shared" si="39"/>
        <v/>
      </c>
      <c r="AV187" s="655" t="str">
        <f t="shared" si="40"/>
        <v/>
      </c>
      <c r="AW187" s="655" t="str">
        <f t="shared" si="29"/>
        <v/>
      </c>
      <c r="AX187" s="655" t="str">
        <f t="shared" si="30"/>
        <v/>
      </c>
      <c r="AY187" s="655" t="str">
        <f t="shared" si="31"/>
        <v/>
      </c>
      <c r="AZ187" s="655" t="str">
        <f>IF(F187="","",IF(OR(AND(分岐管理シート!D185=4,J187="Ⅱ．物価高の克服"),AND(分岐管理シート!D185=8,J187="米国関税措置"),AND(分岐管理シート!D185=10,J187="Ⅰ．生活の安全保障・物価高への対応")),"","error"))</f>
        <v/>
      </c>
      <c r="BA187" s="644" t="str">
        <f t="shared" si="32"/>
        <v/>
      </c>
      <c r="BB187" s="644" t="str">
        <f t="shared" si="41"/>
        <v/>
      </c>
      <c r="BC187" s="656" t="str">
        <f t="shared" si="47"/>
        <v/>
      </c>
      <c r="BD187" s="657" t="str">
        <f t="shared" si="43"/>
        <v/>
      </c>
      <c r="BE187" s="644" t="str">
        <f t="shared" si="44"/>
        <v/>
      </c>
      <c r="BF187" s="655" t="str" cm="1">
        <f t="array" ref="BF187">IF(SUMPRODUCT(COUNTIF(M187:O187, M187:O187))&gt;COUNTA(M187:O187),"error","")</f>
        <v/>
      </c>
      <c r="BG187" s="644" t="str">
        <f t="shared" si="48"/>
        <v/>
      </c>
      <c r="BH187" s="644" t="str">
        <f t="shared" si="49"/>
        <v/>
      </c>
      <c r="BI187" s="644" t="str">
        <f t="shared" si="42"/>
        <v/>
      </c>
      <c r="BJ187" s="647"/>
      <c r="BK187" s="638"/>
      <c r="BL187" s="644" t="str">
        <f t="shared" si="33"/>
        <v/>
      </c>
      <c r="BM187" s="644" t="str">
        <f t="shared" si="38"/>
        <v/>
      </c>
      <c r="BN187" s="644" t="str">
        <f t="shared" si="34"/>
        <v/>
      </c>
      <c r="BO187" s="644" t="str">
        <f t="shared" si="50"/>
        <v/>
      </c>
      <c r="BP187" s="641"/>
      <c r="BQ187" s="644"/>
      <c r="BR187" s="638"/>
      <c r="BS187" s="638"/>
      <c r="BT187" s="644" t="str">
        <f t="shared" si="35"/>
        <v/>
      </c>
      <c r="BU187" s="644" t="str">
        <f t="shared" si="36"/>
        <v/>
      </c>
      <c r="BV187" s="644" t="str">
        <f>IF(F187="","",IF(OR(分岐管理シート!AE185&lt;27,分岐管理シート!AE185&gt;38),"error",""))</f>
        <v/>
      </c>
      <c r="BW187" s="644" t="str">
        <f>IF(AND(D187="R7_補正", OR(分岐管理シート!AF185&lt;27,分岐管理シート!AF185&gt;38)),"error","")</f>
        <v/>
      </c>
      <c r="BX187" s="644" t="str">
        <f>IF(F187="","",IF(OR(分岐管理シート!AG185&lt;27,分岐管理シート!AG185&gt;39),"error",""))</f>
        <v/>
      </c>
      <c r="BY187" s="644" t="str">
        <f>IF(F187="","",IF(AND(AD187="－",OR(分岐管理シート!AG185&lt;27,分岐管理シート!AG185&gt;38)),"error",IF(AND(AD187="○",分岐管理シート!AG185&lt;27),"error","")))</f>
        <v/>
      </c>
      <c r="BZ187" s="641" t="str">
        <f>IF(OR(D187="", D187="R6_補正", D187="R7_予備"),
   "",IF(F187="","",IF(AND(VLOOKUP(AE187,―!$AH$15:$AI$40,2,FALSE) &lt;= VLOOKUP(AF187,―!$AH$15:$AI$40,2,FALSE),VLOOKUP(AF187,―!$AH$15:$AI$40,2,FALSE) &lt;= VLOOKUP(AG187,―!$AH$15:$AI$40,2,FALSE)),"","error")))</f>
        <v/>
      </c>
      <c r="CA187" s="647"/>
      <c r="CB187" s="638"/>
      <c r="CC187" s="638"/>
      <c r="CD187" s="644" t="str">
        <f>IF(F187="","",IF(OR(分岐管理シート!AJ185&lt;1,分岐管理シート!AJ185&gt;88),"error",""))</f>
        <v/>
      </c>
      <c r="CE187" s="644" t="str">
        <f t="shared" si="37"/>
        <v/>
      </c>
      <c r="CF187" s="644" t="str">
        <f>IF(F187="","",IF(OR(AND(分岐管理シート!D185=4, OR(分岐管理シート!AQ185&lt;4, 分岐管理シート!AQ185&gt;9)),AND(OR(分岐管理シート!D185=8, 分岐管理シート!D185=10), OR(分岐管理シート!AQ185&lt;7, 分岐管理シート!AQ185&gt;9))),"error",""))</f>
        <v/>
      </c>
      <c r="CG187" s="644" t="str">
        <f t="shared" si="51"/>
        <v/>
      </c>
      <c r="CH187" s="644" t="str">
        <f>分岐管理シート!BD185</f>
        <v/>
      </c>
      <c r="CI187" s="666" t="str">
        <f t="shared" si="52"/>
        <v/>
      </c>
    </row>
    <row r="188" spans="1:87" ht="24" x14ac:dyDescent="0.15">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88"/>
      <c r="AN188" s="567"/>
      <c r="AO188" s="691"/>
      <c r="AP188" s="564"/>
      <c r="AQ188" s="568"/>
      <c r="AR188" s="622"/>
      <c r="AS188" s="628"/>
      <c r="AT188" s="633"/>
      <c r="AU188" s="655" t="str">
        <f t="shared" si="39"/>
        <v/>
      </c>
      <c r="AV188" s="655" t="str">
        <f t="shared" si="40"/>
        <v/>
      </c>
      <c r="AW188" s="655" t="str">
        <f t="shared" si="29"/>
        <v/>
      </c>
      <c r="AX188" s="655" t="str">
        <f t="shared" si="30"/>
        <v/>
      </c>
      <c r="AY188" s="655" t="str">
        <f t="shared" si="31"/>
        <v/>
      </c>
      <c r="AZ188" s="655" t="str">
        <f>IF(F188="","",IF(OR(AND(分岐管理シート!D186=4,J188="Ⅱ．物価高の克服"),AND(分岐管理シート!D186=8,J188="米国関税措置"),AND(分岐管理シート!D186=10,J188="Ⅰ．生活の安全保障・物価高への対応")),"","error"))</f>
        <v/>
      </c>
      <c r="BA188" s="644" t="str">
        <f t="shared" si="32"/>
        <v/>
      </c>
      <c r="BB188" s="644" t="str">
        <f t="shared" si="41"/>
        <v/>
      </c>
      <c r="BC188" s="656" t="str">
        <f t="shared" si="47"/>
        <v/>
      </c>
      <c r="BD188" s="657" t="str">
        <f t="shared" si="43"/>
        <v/>
      </c>
      <c r="BE188" s="644" t="str">
        <f t="shared" si="44"/>
        <v/>
      </c>
      <c r="BF188" s="655" t="str" cm="1">
        <f t="array" ref="BF188">IF(SUMPRODUCT(COUNTIF(M188:O188, M188:O188))&gt;COUNTA(M188:O188),"error","")</f>
        <v/>
      </c>
      <c r="BG188" s="644" t="str">
        <f t="shared" si="48"/>
        <v/>
      </c>
      <c r="BH188" s="644" t="str">
        <f t="shared" si="49"/>
        <v/>
      </c>
      <c r="BI188" s="644" t="str">
        <f t="shared" si="42"/>
        <v/>
      </c>
      <c r="BJ188" s="647"/>
      <c r="BK188" s="638"/>
      <c r="BL188" s="644" t="str">
        <f t="shared" si="33"/>
        <v/>
      </c>
      <c r="BM188" s="644" t="str">
        <f t="shared" si="38"/>
        <v/>
      </c>
      <c r="BN188" s="644" t="str">
        <f t="shared" si="34"/>
        <v/>
      </c>
      <c r="BO188" s="644" t="str">
        <f t="shared" si="50"/>
        <v/>
      </c>
      <c r="BP188" s="641"/>
      <c r="BQ188" s="644"/>
      <c r="BR188" s="638"/>
      <c r="BS188" s="638"/>
      <c r="BT188" s="644" t="str">
        <f t="shared" si="35"/>
        <v/>
      </c>
      <c r="BU188" s="644" t="str">
        <f t="shared" si="36"/>
        <v/>
      </c>
      <c r="BV188" s="644" t="str">
        <f>IF(F188="","",IF(OR(分岐管理シート!AE186&lt;27,分岐管理シート!AE186&gt;38),"error",""))</f>
        <v/>
      </c>
      <c r="BW188" s="644" t="str">
        <f>IF(AND(D188="R7_補正", OR(分岐管理シート!AF186&lt;27,分岐管理シート!AF186&gt;38)),"error","")</f>
        <v/>
      </c>
      <c r="BX188" s="644" t="str">
        <f>IF(F188="","",IF(OR(分岐管理シート!AG186&lt;27,分岐管理シート!AG186&gt;39),"error",""))</f>
        <v/>
      </c>
      <c r="BY188" s="644" t="str">
        <f>IF(F188="","",IF(AND(AD188="－",OR(分岐管理シート!AG186&lt;27,分岐管理シート!AG186&gt;38)),"error",IF(AND(AD188="○",分岐管理シート!AG186&lt;27),"error","")))</f>
        <v/>
      </c>
      <c r="BZ188" s="641" t="str">
        <f>IF(OR(D188="", D188="R6_補正", D188="R7_予備"),
   "",IF(F188="","",IF(AND(VLOOKUP(AE188,―!$AH$15:$AI$40,2,FALSE) &lt;= VLOOKUP(AF188,―!$AH$15:$AI$40,2,FALSE),VLOOKUP(AF188,―!$AH$15:$AI$40,2,FALSE) &lt;= VLOOKUP(AG188,―!$AH$15:$AI$40,2,FALSE)),"","error")))</f>
        <v/>
      </c>
      <c r="CA188" s="647"/>
      <c r="CB188" s="638"/>
      <c r="CC188" s="638"/>
      <c r="CD188" s="644" t="str">
        <f>IF(F188="","",IF(OR(分岐管理シート!AJ186&lt;1,分岐管理シート!AJ186&gt;88),"error",""))</f>
        <v/>
      </c>
      <c r="CE188" s="644" t="str">
        <f t="shared" si="37"/>
        <v/>
      </c>
      <c r="CF188" s="644" t="str">
        <f>IF(F188="","",IF(OR(AND(分岐管理シート!D186=4, OR(分岐管理シート!AQ186&lt;4, 分岐管理シート!AQ186&gt;9)),AND(OR(分岐管理シート!D186=8, 分岐管理シート!D186=10), OR(分岐管理シート!AQ186&lt;7, 分岐管理シート!AQ186&gt;9))),"error",""))</f>
        <v/>
      </c>
      <c r="CG188" s="644" t="str">
        <f t="shared" si="51"/>
        <v/>
      </c>
      <c r="CH188" s="644" t="str">
        <f>分岐管理シート!BD186</f>
        <v/>
      </c>
      <c r="CI188" s="666" t="str">
        <f t="shared" si="52"/>
        <v/>
      </c>
    </row>
    <row r="189" spans="1:87" ht="24" x14ac:dyDescent="0.15">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88"/>
      <c r="AN189" s="567"/>
      <c r="AO189" s="691"/>
      <c r="AP189" s="564"/>
      <c r="AQ189" s="568"/>
      <c r="AR189" s="622"/>
      <c r="AS189" s="628"/>
      <c r="AT189" s="633"/>
      <c r="AU189" s="655" t="str">
        <f t="shared" si="39"/>
        <v/>
      </c>
      <c r="AV189" s="655" t="str">
        <f t="shared" si="40"/>
        <v/>
      </c>
      <c r="AW189" s="655" t="str">
        <f t="shared" si="29"/>
        <v/>
      </c>
      <c r="AX189" s="655" t="str">
        <f t="shared" si="30"/>
        <v/>
      </c>
      <c r="AY189" s="655" t="str">
        <f t="shared" si="31"/>
        <v/>
      </c>
      <c r="AZ189" s="655" t="str">
        <f>IF(F189="","",IF(OR(AND(分岐管理シート!D187=4,J189="Ⅱ．物価高の克服"),AND(分岐管理シート!D187=8,J189="米国関税措置"),AND(分岐管理シート!D187=10,J189="Ⅰ．生活の安全保障・物価高への対応")),"","error"))</f>
        <v/>
      </c>
      <c r="BA189" s="644" t="str">
        <f t="shared" si="32"/>
        <v/>
      </c>
      <c r="BB189" s="644" t="str">
        <f t="shared" si="41"/>
        <v/>
      </c>
      <c r="BC189" s="656" t="str">
        <f t="shared" si="47"/>
        <v/>
      </c>
      <c r="BD189" s="657" t="str">
        <f t="shared" si="43"/>
        <v/>
      </c>
      <c r="BE189" s="644" t="str">
        <f t="shared" si="44"/>
        <v/>
      </c>
      <c r="BF189" s="655" t="str" cm="1">
        <f t="array" ref="BF189">IF(SUMPRODUCT(COUNTIF(M189:O189, M189:O189))&gt;COUNTA(M189:O189),"error","")</f>
        <v/>
      </c>
      <c r="BG189" s="644" t="str">
        <f t="shared" si="48"/>
        <v/>
      </c>
      <c r="BH189" s="644" t="str">
        <f t="shared" si="49"/>
        <v/>
      </c>
      <c r="BI189" s="644" t="str">
        <f t="shared" si="42"/>
        <v/>
      </c>
      <c r="BJ189" s="647"/>
      <c r="BK189" s="638"/>
      <c r="BL189" s="644" t="str">
        <f t="shared" si="33"/>
        <v/>
      </c>
      <c r="BM189" s="644" t="str">
        <f t="shared" si="38"/>
        <v/>
      </c>
      <c r="BN189" s="644" t="str">
        <f t="shared" si="34"/>
        <v/>
      </c>
      <c r="BO189" s="644" t="str">
        <f t="shared" si="50"/>
        <v/>
      </c>
      <c r="BP189" s="641"/>
      <c r="BQ189" s="644"/>
      <c r="BR189" s="638"/>
      <c r="BS189" s="638"/>
      <c r="BT189" s="644" t="str">
        <f t="shared" si="35"/>
        <v/>
      </c>
      <c r="BU189" s="644" t="str">
        <f t="shared" si="36"/>
        <v/>
      </c>
      <c r="BV189" s="644" t="str">
        <f>IF(F189="","",IF(OR(分岐管理シート!AE187&lt;27,分岐管理シート!AE187&gt;38),"error",""))</f>
        <v/>
      </c>
      <c r="BW189" s="644" t="str">
        <f>IF(AND(D189="R7_補正", OR(分岐管理シート!AF187&lt;27,分岐管理シート!AF187&gt;38)),"error","")</f>
        <v/>
      </c>
      <c r="BX189" s="644" t="str">
        <f>IF(F189="","",IF(OR(分岐管理シート!AG187&lt;27,分岐管理シート!AG187&gt;39),"error",""))</f>
        <v/>
      </c>
      <c r="BY189" s="644" t="str">
        <f>IF(F189="","",IF(AND(AD189="－",OR(分岐管理シート!AG187&lt;27,分岐管理シート!AG187&gt;38)),"error",IF(AND(AD189="○",分岐管理シート!AG187&lt;27),"error","")))</f>
        <v/>
      </c>
      <c r="BZ189" s="641" t="str">
        <f>IF(OR(D189="", D189="R6_補正", D189="R7_予備"),
   "",IF(F189="","",IF(AND(VLOOKUP(AE189,―!$AH$15:$AI$40,2,FALSE) &lt;= VLOOKUP(AF189,―!$AH$15:$AI$40,2,FALSE),VLOOKUP(AF189,―!$AH$15:$AI$40,2,FALSE) &lt;= VLOOKUP(AG189,―!$AH$15:$AI$40,2,FALSE)),"","error")))</f>
        <v/>
      </c>
      <c r="CA189" s="647"/>
      <c r="CB189" s="638"/>
      <c r="CC189" s="638"/>
      <c r="CD189" s="644" t="str">
        <f>IF(F189="","",IF(OR(分岐管理シート!AJ187&lt;1,分岐管理シート!AJ187&gt;88),"error",""))</f>
        <v/>
      </c>
      <c r="CE189" s="644" t="str">
        <f t="shared" si="37"/>
        <v/>
      </c>
      <c r="CF189" s="644" t="str">
        <f>IF(F189="","",IF(OR(AND(分岐管理シート!D187=4, OR(分岐管理シート!AQ187&lt;4, 分岐管理シート!AQ187&gt;9)),AND(OR(分岐管理シート!D187=8, 分岐管理シート!D187=10), OR(分岐管理シート!AQ187&lt;7, 分岐管理シート!AQ187&gt;9))),"error",""))</f>
        <v/>
      </c>
      <c r="CG189" s="644" t="str">
        <f t="shared" si="51"/>
        <v/>
      </c>
      <c r="CH189" s="644" t="str">
        <f>分岐管理シート!BD187</f>
        <v/>
      </c>
      <c r="CI189" s="666" t="str">
        <f t="shared" si="52"/>
        <v/>
      </c>
    </row>
    <row r="190" spans="1:87" ht="24" x14ac:dyDescent="0.15">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88"/>
      <c r="AN190" s="567"/>
      <c r="AO190" s="691"/>
      <c r="AP190" s="564"/>
      <c r="AQ190" s="568"/>
      <c r="AR190" s="622"/>
      <c r="AS190" s="628"/>
      <c r="AT190" s="633"/>
      <c r="AU190" s="655" t="str">
        <f t="shared" si="39"/>
        <v/>
      </c>
      <c r="AV190" s="655" t="str">
        <f t="shared" si="40"/>
        <v/>
      </c>
      <c r="AW190" s="655" t="str">
        <f t="shared" si="29"/>
        <v/>
      </c>
      <c r="AX190" s="655" t="str">
        <f t="shared" si="30"/>
        <v/>
      </c>
      <c r="AY190" s="655" t="str">
        <f t="shared" si="31"/>
        <v/>
      </c>
      <c r="AZ190" s="655" t="str">
        <f>IF(F190="","",IF(OR(AND(分岐管理シート!D188=4,J190="Ⅱ．物価高の克服"),AND(分岐管理シート!D188=8,J190="米国関税措置"),AND(分岐管理シート!D188=10,J190="Ⅰ．生活の安全保障・物価高への対応")),"","error"))</f>
        <v/>
      </c>
      <c r="BA190" s="644" t="str">
        <f t="shared" si="32"/>
        <v/>
      </c>
      <c r="BB190" s="644" t="str">
        <f t="shared" si="41"/>
        <v/>
      </c>
      <c r="BC190" s="656" t="str">
        <f t="shared" si="47"/>
        <v/>
      </c>
      <c r="BD190" s="657" t="str">
        <f t="shared" si="43"/>
        <v/>
      </c>
      <c r="BE190" s="644" t="str">
        <f t="shared" si="44"/>
        <v/>
      </c>
      <c r="BF190" s="655" t="str" cm="1">
        <f t="array" ref="BF190">IF(SUMPRODUCT(COUNTIF(M190:O190, M190:O190))&gt;COUNTA(M190:O190),"error","")</f>
        <v/>
      </c>
      <c r="BG190" s="644" t="str">
        <f t="shared" si="48"/>
        <v/>
      </c>
      <c r="BH190" s="644" t="str">
        <f t="shared" si="49"/>
        <v/>
      </c>
      <c r="BI190" s="644" t="str">
        <f t="shared" si="42"/>
        <v/>
      </c>
      <c r="BJ190" s="647"/>
      <c r="BK190" s="638"/>
      <c r="BL190" s="644" t="str">
        <f t="shared" si="33"/>
        <v/>
      </c>
      <c r="BM190" s="644" t="str">
        <f t="shared" si="38"/>
        <v/>
      </c>
      <c r="BN190" s="644" t="str">
        <f t="shared" si="34"/>
        <v/>
      </c>
      <c r="BO190" s="644" t="str">
        <f t="shared" si="50"/>
        <v/>
      </c>
      <c r="BP190" s="641"/>
      <c r="BQ190" s="644"/>
      <c r="BR190" s="638"/>
      <c r="BS190" s="638"/>
      <c r="BT190" s="644" t="str">
        <f t="shared" si="35"/>
        <v/>
      </c>
      <c r="BU190" s="644" t="str">
        <f t="shared" si="36"/>
        <v/>
      </c>
      <c r="BV190" s="644" t="str">
        <f>IF(F190="","",IF(OR(分岐管理シート!AE188&lt;27,分岐管理シート!AE188&gt;38),"error",""))</f>
        <v/>
      </c>
      <c r="BW190" s="644" t="str">
        <f>IF(AND(D190="R7_補正", OR(分岐管理シート!AF188&lt;27,分岐管理シート!AF188&gt;38)),"error","")</f>
        <v/>
      </c>
      <c r="BX190" s="644" t="str">
        <f>IF(F190="","",IF(OR(分岐管理シート!AG188&lt;27,分岐管理シート!AG188&gt;39),"error",""))</f>
        <v/>
      </c>
      <c r="BY190" s="644" t="str">
        <f>IF(F190="","",IF(AND(AD190="－",OR(分岐管理シート!AG188&lt;27,分岐管理シート!AG188&gt;38)),"error",IF(AND(AD190="○",分岐管理シート!AG188&lt;27),"error","")))</f>
        <v/>
      </c>
      <c r="BZ190" s="641" t="str">
        <f>IF(OR(D190="", D190="R6_補正", D190="R7_予備"),
   "",IF(F190="","",IF(AND(VLOOKUP(AE190,―!$AH$15:$AI$40,2,FALSE) &lt;= VLOOKUP(AF190,―!$AH$15:$AI$40,2,FALSE),VLOOKUP(AF190,―!$AH$15:$AI$40,2,FALSE) &lt;= VLOOKUP(AG190,―!$AH$15:$AI$40,2,FALSE)),"","error")))</f>
        <v/>
      </c>
      <c r="CA190" s="647"/>
      <c r="CB190" s="638"/>
      <c r="CC190" s="638"/>
      <c r="CD190" s="644" t="str">
        <f>IF(F190="","",IF(OR(分岐管理シート!AJ188&lt;1,分岐管理シート!AJ188&gt;88),"error",""))</f>
        <v/>
      </c>
      <c r="CE190" s="644" t="str">
        <f t="shared" si="37"/>
        <v/>
      </c>
      <c r="CF190" s="644" t="str">
        <f>IF(F190="","",IF(OR(AND(分岐管理シート!D188=4, OR(分岐管理シート!AQ188&lt;4, 分岐管理シート!AQ188&gt;9)),AND(OR(分岐管理シート!D188=8, 分岐管理シート!D188=10), OR(分岐管理シート!AQ188&lt;7, 分岐管理シート!AQ188&gt;9))),"error",""))</f>
        <v/>
      </c>
      <c r="CG190" s="644" t="str">
        <f t="shared" si="51"/>
        <v/>
      </c>
      <c r="CH190" s="644" t="str">
        <f>分岐管理シート!BD188</f>
        <v/>
      </c>
      <c r="CI190" s="666" t="str">
        <f t="shared" si="52"/>
        <v/>
      </c>
    </row>
    <row r="191" spans="1:87" ht="24" x14ac:dyDescent="0.15">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88"/>
      <c r="AN191" s="567"/>
      <c r="AO191" s="691"/>
      <c r="AP191" s="564"/>
      <c r="AQ191" s="568"/>
      <c r="AR191" s="622"/>
      <c r="AS191" s="628"/>
      <c r="AT191" s="633"/>
      <c r="AU191" s="655" t="str">
        <f t="shared" si="39"/>
        <v/>
      </c>
      <c r="AV191" s="655" t="str">
        <f t="shared" si="40"/>
        <v/>
      </c>
      <c r="AW191" s="655" t="str">
        <f t="shared" si="29"/>
        <v/>
      </c>
      <c r="AX191" s="655" t="str">
        <f t="shared" si="30"/>
        <v/>
      </c>
      <c r="AY191" s="655" t="str">
        <f t="shared" si="31"/>
        <v/>
      </c>
      <c r="AZ191" s="655" t="str">
        <f>IF(F191="","",IF(OR(AND(分岐管理シート!D189=4,J191="Ⅱ．物価高の克服"),AND(分岐管理シート!D189=8,J191="米国関税措置"),AND(分岐管理シート!D189=10,J191="Ⅰ．生活の安全保障・物価高への対応")),"","error"))</f>
        <v/>
      </c>
      <c r="BA191" s="644" t="str">
        <f t="shared" si="32"/>
        <v/>
      </c>
      <c r="BB191" s="644" t="str">
        <f t="shared" si="41"/>
        <v/>
      </c>
      <c r="BC191" s="656" t="str">
        <f t="shared" si="47"/>
        <v/>
      </c>
      <c r="BD191" s="657" t="str">
        <f t="shared" si="43"/>
        <v/>
      </c>
      <c r="BE191" s="644" t="str">
        <f t="shared" si="44"/>
        <v/>
      </c>
      <c r="BF191" s="655" t="str" cm="1">
        <f t="array" ref="BF191">IF(SUMPRODUCT(COUNTIF(M191:O191, M191:O191))&gt;COUNTA(M191:O191),"error","")</f>
        <v/>
      </c>
      <c r="BG191" s="644" t="str">
        <f t="shared" si="48"/>
        <v/>
      </c>
      <c r="BH191" s="644" t="str">
        <f t="shared" si="49"/>
        <v/>
      </c>
      <c r="BI191" s="644" t="str">
        <f t="shared" si="42"/>
        <v/>
      </c>
      <c r="BJ191" s="647"/>
      <c r="BK191" s="638"/>
      <c r="BL191" s="644" t="str">
        <f t="shared" si="33"/>
        <v/>
      </c>
      <c r="BM191" s="644" t="str">
        <f t="shared" si="38"/>
        <v/>
      </c>
      <c r="BN191" s="644" t="str">
        <f t="shared" si="34"/>
        <v/>
      </c>
      <c r="BO191" s="644" t="str">
        <f t="shared" si="50"/>
        <v/>
      </c>
      <c r="BP191" s="641"/>
      <c r="BQ191" s="644"/>
      <c r="BR191" s="638"/>
      <c r="BS191" s="638"/>
      <c r="BT191" s="644" t="str">
        <f t="shared" si="35"/>
        <v/>
      </c>
      <c r="BU191" s="644" t="str">
        <f t="shared" si="36"/>
        <v/>
      </c>
      <c r="BV191" s="644" t="str">
        <f>IF(F191="","",IF(OR(分岐管理シート!AE189&lt;27,分岐管理シート!AE189&gt;38),"error",""))</f>
        <v/>
      </c>
      <c r="BW191" s="644" t="str">
        <f>IF(AND(D191="R7_補正", OR(分岐管理シート!AF189&lt;27,分岐管理シート!AF189&gt;38)),"error","")</f>
        <v/>
      </c>
      <c r="BX191" s="644" t="str">
        <f>IF(F191="","",IF(OR(分岐管理シート!AG189&lt;27,分岐管理シート!AG189&gt;39),"error",""))</f>
        <v/>
      </c>
      <c r="BY191" s="644" t="str">
        <f>IF(F191="","",IF(AND(AD191="－",OR(分岐管理シート!AG189&lt;27,分岐管理シート!AG189&gt;38)),"error",IF(AND(AD191="○",分岐管理シート!AG189&lt;27),"error","")))</f>
        <v/>
      </c>
      <c r="BZ191" s="641" t="str">
        <f>IF(OR(D191="", D191="R6_補正", D191="R7_予備"),
   "",IF(F191="","",IF(AND(VLOOKUP(AE191,―!$AH$15:$AI$40,2,FALSE) &lt;= VLOOKUP(AF191,―!$AH$15:$AI$40,2,FALSE),VLOOKUP(AF191,―!$AH$15:$AI$40,2,FALSE) &lt;= VLOOKUP(AG191,―!$AH$15:$AI$40,2,FALSE)),"","error")))</f>
        <v/>
      </c>
      <c r="CA191" s="647"/>
      <c r="CB191" s="638"/>
      <c r="CC191" s="638"/>
      <c r="CD191" s="644" t="str">
        <f>IF(F191="","",IF(OR(分岐管理シート!AJ189&lt;1,分岐管理シート!AJ189&gt;88),"error",""))</f>
        <v/>
      </c>
      <c r="CE191" s="644" t="str">
        <f t="shared" si="37"/>
        <v/>
      </c>
      <c r="CF191" s="644" t="str">
        <f>IF(F191="","",IF(OR(AND(分岐管理シート!D189=4, OR(分岐管理シート!AQ189&lt;4, 分岐管理シート!AQ189&gt;9)),AND(OR(分岐管理シート!D189=8, 分岐管理シート!D189=10), OR(分岐管理シート!AQ189&lt;7, 分岐管理シート!AQ189&gt;9))),"error",""))</f>
        <v/>
      </c>
      <c r="CG191" s="644" t="str">
        <f t="shared" si="51"/>
        <v/>
      </c>
      <c r="CH191" s="644" t="str">
        <f>分岐管理シート!BD189</f>
        <v/>
      </c>
      <c r="CI191" s="666" t="str">
        <f t="shared" si="52"/>
        <v/>
      </c>
    </row>
    <row r="192" spans="1:87" ht="24" x14ac:dyDescent="0.15">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88"/>
      <c r="AN192" s="567"/>
      <c r="AO192" s="691"/>
      <c r="AP192" s="564"/>
      <c r="AQ192" s="568"/>
      <c r="AR192" s="622"/>
      <c r="AS192" s="628"/>
      <c r="AT192" s="633"/>
      <c r="AU192" s="655" t="str">
        <f t="shared" si="39"/>
        <v/>
      </c>
      <c r="AV192" s="655" t="str">
        <f t="shared" si="40"/>
        <v/>
      </c>
      <c r="AW192" s="655" t="str">
        <f t="shared" si="29"/>
        <v/>
      </c>
      <c r="AX192" s="655" t="str">
        <f t="shared" si="30"/>
        <v/>
      </c>
      <c r="AY192" s="655" t="str">
        <f t="shared" si="31"/>
        <v/>
      </c>
      <c r="AZ192" s="655" t="str">
        <f>IF(F192="","",IF(OR(AND(分岐管理シート!D190=4,J192="Ⅱ．物価高の克服"),AND(分岐管理シート!D190=8,J192="米国関税措置"),AND(分岐管理シート!D190=10,J192="Ⅰ．生活の安全保障・物価高への対応")),"","error"))</f>
        <v/>
      </c>
      <c r="BA192" s="644" t="str">
        <f t="shared" si="32"/>
        <v/>
      </c>
      <c r="BB192" s="644" t="str">
        <f t="shared" si="41"/>
        <v/>
      </c>
      <c r="BC192" s="656" t="str">
        <f t="shared" si="47"/>
        <v/>
      </c>
      <c r="BD192" s="657" t="str">
        <f t="shared" si="43"/>
        <v/>
      </c>
      <c r="BE192" s="644" t="str">
        <f t="shared" si="44"/>
        <v/>
      </c>
      <c r="BF192" s="655" t="str" cm="1">
        <f t="array" ref="BF192">IF(SUMPRODUCT(COUNTIF(M192:O192, M192:O192))&gt;COUNTA(M192:O192),"error","")</f>
        <v/>
      </c>
      <c r="BG192" s="644" t="str">
        <f t="shared" si="48"/>
        <v/>
      </c>
      <c r="BH192" s="644" t="str">
        <f t="shared" si="49"/>
        <v/>
      </c>
      <c r="BI192" s="644" t="str">
        <f t="shared" si="42"/>
        <v/>
      </c>
      <c r="BJ192" s="647"/>
      <c r="BK192" s="638"/>
      <c r="BL192" s="644" t="str">
        <f t="shared" si="33"/>
        <v/>
      </c>
      <c r="BM192" s="644" t="str">
        <f t="shared" si="38"/>
        <v/>
      </c>
      <c r="BN192" s="644" t="str">
        <f t="shared" si="34"/>
        <v/>
      </c>
      <c r="BO192" s="644" t="str">
        <f t="shared" si="50"/>
        <v/>
      </c>
      <c r="BP192" s="641"/>
      <c r="BQ192" s="644"/>
      <c r="BR192" s="638"/>
      <c r="BS192" s="638"/>
      <c r="BT192" s="644" t="str">
        <f t="shared" si="35"/>
        <v/>
      </c>
      <c r="BU192" s="644" t="str">
        <f t="shared" si="36"/>
        <v/>
      </c>
      <c r="BV192" s="644" t="str">
        <f>IF(F192="","",IF(OR(分岐管理シート!AE190&lt;27,分岐管理シート!AE190&gt;38),"error",""))</f>
        <v/>
      </c>
      <c r="BW192" s="644" t="str">
        <f>IF(AND(D192="R7_補正", OR(分岐管理シート!AF190&lt;27,分岐管理シート!AF190&gt;38)),"error","")</f>
        <v/>
      </c>
      <c r="BX192" s="644" t="str">
        <f>IF(F192="","",IF(OR(分岐管理シート!AG190&lt;27,分岐管理シート!AG190&gt;39),"error",""))</f>
        <v/>
      </c>
      <c r="BY192" s="644" t="str">
        <f>IF(F192="","",IF(AND(AD192="－",OR(分岐管理シート!AG190&lt;27,分岐管理シート!AG190&gt;38)),"error",IF(AND(AD192="○",分岐管理シート!AG190&lt;27),"error","")))</f>
        <v/>
      </c>
      <c r="BZ192" s="641" t="str">
        <f>IF(OR(D192="", D192="R6_補正", D192="R7_予備"),
   "",IF(F192="","",IF(AND(VLOOKUP(AE192,―!$AH$15:$AI$40,2,FALSE) &lt;= VLOOKUP(AF192,―!$AH$15:$AI$40,2,FALSE),VLOOKUP(AF192,―!$AH$15:$AI$40,2,FALSE) &lt;= VLOOKUP(AG192,―!$AH$15:$AI$40,2,FALSE)),"","error")))</f>
        <v/>
      </c>
      <c r="CA192" s="647"/>
      <c r="CB192" s="638"/>
      <c r="CC192" s="638"/>
      <c r="CD192" s="644" t="str">
        <f>IF(F192="","",IF(OR(分岐管理シート!AJ190&lt;1,分岐管理シート!AJ190&gt;88),"error",""))</f>
        <v/>
      </c>
      <c r="CE192" s="644" t="str">
        <f t="shared" si="37"/>
        <v/>
      </c>
      <c r="CF192" s="644" t="str">
        <f>IF(F192="","",IF(OR(AND(分岐管理シート!D190=4, OR(分岐管理シート!AQ190&lt;4, 分岐管理シート!AQ190&gt;9)),AND(OR(分岐管理シート!D190=8, 分岐管理シート!D190=10), OR(分岐管理シート!AQ190&lt;7, 分岐管理シート!AQ190&gt;9))),"error",""))</f>
        <v/>
      </c>
      <c r="CG192" s="644" t="str">
        <f t="shared" si="51"/>
        <v/>
      </c>
      <c r="CH192" s="644" t="str">
        <f>分岐管理シート!BD190</f>
        <v/>
      </c>
      <c r="CI192" s="666" t="str">
        <f t="shared" si="52"/>
        <v/>
      </c>
    </row>
    <row r="193" spans="1:87" ht="24" x14ac:dyDescent="0.15">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88"/>
      <c r="AN193" s="567"/>
      <c r="AO193" s="691"/>
      <c r="AP193" s="564"/>
      <c r="AQ193" s="568"/>
      <c r="AR193" s="622"/>
      <c r="AS193" s="628"/>
      <c r="AT193" s="633"/>
      <c r="AU193" s="655" t="str">
        <f t="shared" si="39"/>
        <v/>
      </c>
      <c r="AV193" s="655" t="str">
        <f t="shared" si="40"/>
        <v/>
      </c>
      <c r="AW193" s="655" t="str">
        <f t="shared" si="29"/>
        <v/>
      </c>
      <c r="AX193" s="655" t="str">
        <f t="shared" si="30"/>
        <v/>
      </c>
      <c r="AY193" s="655" t="str">
        <f t="shared" si="31"/>
        <v/>
      </c>
      <c r="AZ193" s="655" t="str">
        <f>IF(F193="","",IF(OR(AND(分岐管理シート!D191=4,J193="Ⅱ．物価高の克服"),AND(分岐管理シート!D191=8,J193="米国関税措置"),AND(分岐管理シート!D191=10,J193="Ⅰ．生活の安全保障・物価高への対応")),"","error"))</f>
        <v/>
      </c>
      <c r="BA193" s="644" t="str">
        <f t="shared" si="32"/>
        <v/>
      </c>
      <c r="BB193" s="644" t="str">
        <f t="shared" si="41"/>
        <v/>
      </c>
      <c r="BC193" s="656" t="str">
        <f t="shared" si="47"/>
        <v/>
      </c>
      <c r="BD193" s="657" t="str">
        <f t="shared" si="43"/>
        <v/>
      </c>
      <c r="BE193" s="644" t="str">
        <f t="shared" si="44"/>
        <v/>
      </c>
      <c r="BF193" s="655" t="str" cm="1">
        <f t="array" ref="BF193">IF(SUMPRODUCT(COUNTIF(M193:O193, M193:O193))&gt;COUNTA(M193:O193),"error","")</f>
        <v/>
      </c>
      <c r="BG193" s="644" t="str">
        <f t="shared" si="48"/>
        <v/>
      </c>
      <c r="BH193" s="644" t="str">
        <f t="shared" si="49"/>
        <v/>
      </c>
      <c r="BI193" s="644" t="str">
        <f t="shared" si="42"/>
        <v/>
      </c>
      <c r="BJ193" s="647"/>
      <c r="BK193" s="638"/>
      <c r="BL193" s="644" t="str">
        <f t="shared" si="33"/>
        <v/>
      </c>
      <c r="BM193" s="644" t="str">
        <f t="shared" si="38"/>
        <v/>
      </c>
      <c r="BN193" s="644" t="str">
        <f t="shared" si="34"/>
        <v/>
      </c>
      <c r="BO193" s="644" t="str">
        <f t="shared" si="50"/>
        <v/>
      </c>
      <c r="BP193" s="641"/>
      <c r="BQ193" s="644"/>
      <c r="BR193" s="638"/>
      <c r="BS193" s="638"/>
      <c r="BT193" s="644" t="str">
        <f t="shared" si="35"/>
        <v/>
      </c>
      <c r="BU193" s="644" t="str">
        <f t="shared" si="36"/>
        <v/>
      </c>
      <c r="BV193" s="644" t="str">
        <f>IF(F193="","",IF(OR(分岐管理シート!AE191&lt;27,分岐管理シート!AE191&gt;38),"error",""))</f>
        <v/>
      </c>
      <c r="BW193" s="644" t="str">
        <f>IF(AND(D193="R7_補正", OR(分岐管理シート!AF191&lt;27,分岐管理シート!AF191&gt;38)),"error","")</f>
        <v/>
      </c>
      <c r="BX193" s="644" t="str">
        <f>IF(F193="","",IF(OR(分岐管理シート!AG191&lt;27,分岐管理シート!AG191&gt;39),"error",""))</f>
        <v/>
      </c>
      <c r="BY193" s="644" t="str">
        <f>IF(F193="","",IF(AND(AD193="－",OR(分岐管理シート!AG191&lt;27,分岐管理シート!AG191&gt;38)),"error",IF(AND(AD193="○",分岐管理シート!AG191&lt;27),"error","")))</f>
        <v/>
      </c>
      <c r="BZ193" s="641" t="str">
        <f>IF(OR(D193="", D193="R6_補正", D193="R7_予備"),
   "",IF(F193="","",IF(AND(VLOOKUP(AE193,―!$AH$15:$AI$40,2,FALSE) &lt;= VLOOKUP(AF193,―!$AH$15:$AI$40,2,FALSE),VLOOKUP(AF193,―!$AH$15:$AI$40,2,FALSE) &lt;= VLOOKUP(AG193,―!$AH$15:$AI$40,2,FALSE)),"","error")))</f>
        <v/>
      </c>
      <c r="CA193" s="647"/>
      <c r="CB193" s="638"/>
      <c r="CC193" s="638"/>
      <c r="CD193" s="644" t="str">
        <f>IF(F193="","",IF(OR(分岐管理シート!AJ191&lt;1,分岐管理シート!AJ191&gt;88),"error",""))</f>
        <v/>
      </c>
      <c r="CE193" s="644" t="str">
        <f t="shared" si="37"/>
        <v/>
      </c>
      <c r="CF193" s="644" t="str">
        <f>IF(F193="","",IF(OR(AND(分岐管理シート!D191=4, OR(分岐管理シート!AQ191&lt;4, 分岐管理シート!AQ191&gt;9)),AND(OR(分岐管理シート!D191=8, 分岐管理シート!D191=10), OR(分岐管理シート!AQ191&lt;7, 分岐管理シート!AQ191&gt;9))),"error",""))</f>
        <v/>
      </c>
      <c r="CG193" s="644" t="str">
        <f t="shared" si="51"/>
        <v/>
      </c>
      <c r="CH193" s="644" t="str">
        <f>分岐管理シート!BD191</f>
        <v/>
      </c>
      <c r="CI193" s="666" t="str">
        <f t="shared" si="52"/>
        <v/>
      </c>
    </row>
    <row r="194" spans="1:87" ht="24" x14ac:dyDescent="0.15">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88"/>
      <c r="AN194" s="567"/>
      <c r="AO194" s="691"/>
      <c r="AP194" s="564"/>
      <c r="AQ194" s="568"/>
      <c r="AR194" s="622"/>
      <c r="AS194" s="628"/>
      <c r="AT194" s="633"/>
      <c r="AU194" s="655" t="str">
        <f t="shared" si="39"/>
        <v/>
      </c>
      <c r="AV194" s="655" t="str">
        <f t="shared" si="40"/>
        <v/>
      </c>
      <c r="AW194" s="655" t="str">
        <f t="shared" si="29"/>
        <v/>
      </c>
      <c r="AX194" s="655" t="str">
        <f t="shared" si="30"/>
        <v/>
      </c>
      <c r="AY194" s="655" t="str">
        <f t="shared" si="31"/>
        <v/>
      </c>
      <c r="AZ194" s="655" t="str">
        <f>IF(F194="","",IF(OR(AND(分岐管理シート!D192=4,J194="Ⅱ．物価高の克服"),AND(分岐管理シート!D192=8,J194="米国関税措置"),AND(分岐管理シート!D192=10,J194="Ⅰ．生活の安全保障・物価高への対応")),"","error"))</f>
        <v/>
      </c>
      <c r="BA194" s="644" t="str">
        <f t="shared" si="32"/>
        <v/>
      </c>
      <c r="BB194" s="644" t="str">
        <f t="shared" si="41"/>
        <v/>
      </c>
      <c r="BC194" s="656" t="str">
        <f t="shared" si="47"/>
        <v/>
      </c>
      <c r="BD194" s="657" t="str">
        <f t="shared" si="43"/>
        <v/>
      </c>
      <c r="BE194" s="644" t="str">
        <f t="shared" si="44"/>
        <v/>
      </c>
      <c r="BF194" s="655" t="str" cm="1">
        <f t="array" ref="BF194">IF(SUMPRODUCT(COUNTIF(M194:O194, M194:O194))&gt;COUNTA(M194:O194),"error","")</f>
        <v/>
      </c>
      <c r="BG194" s="644" t="str">
        <f t="shared" si="48"/>
        <v/>
      </c>
      <c r="BH194" s="644" t="str">
        <f t="shared" si="49"/>
        <v/>
      </c>
      <c r="BI194" s="644" t="str">
        <f t="shared" si="42"/>
        <v/>
      </c>
      <c r="BJ194" s="647"/>
      <c r="BK194" s="638"/>
      <c r="BL194" s="644" t="str">
        <f t="shared" si="33"/>
        <v/>
      </c>
      <c r="BM194" s="644" t="str">
        <f t="shared" si="38"/>
        <v/>
      </c>
      <c r="BN194" s="644" t="str">
        <f t="shared" si="34"/>
        <v/>
      </c>
      <c r="BO194" s="644" t="str">
        <f t="shared" si="50"/>
        <v/>
      </c>
      <c r="BP194" s="641"/>
      <c r="BQ194" s="644"/>
      <c r="BR194" s="638"/>
      <c r="BS194" s="638"/>
      <c r="BT194" s="644" t="str">
        <f t="shared" si="35"/>
        <v/>
      </c>
      <c r="BU194" s="644" t="str">
        <f t="shared" si="36"/>
        <v/>
      </c>
      <c r="BV194" s="644" t="str">
        <f>IF(F194="","",IF(OR(分岐管理シート!AE192&lt;27,分岐管理シート!AE192&gt;38),"error",""))</f>
        <v/>
      </c>
      <c r="BW194" s="644" t="str">
        <f>IF(AND(D194="R7_補正", OR(分岐管理シート!AF192&lt;27,分岐管理シート!AF192&gt;38)),"error","")</f>
        <v/>
      </c>
      <c r="BX194" s="644" t="str">
        <f>IF(F194="","",IF(OR(分岐管理シート!AG192&lt;27,分岐管理シート!AG192&gt;39),"error",""))</f>
        <v/>
      </c>
      <c r="BY194" s="644" t="str">
        <f>IF(F194="","",IF(AND(AD194="－",OR(分岐管理シート!AG192&lt;27,分岐管理シート!AG192&gt;38)),"error",IF(AND(AD194="○",分岐管理シート!AG192&lt;27),"error","")))</f>
        <v/>
      </c>
      <c r="BZ194" s="641" t="str">
        <f>IF(OR(D194="", D194="R6_補正", D194="R7_予備"),
   "",IF(F194="","",IF(AND(VLOOKUP(AE194,―!$AH$15:$AI$40,2,FALSE) &lt;= VLOOKUP(AF194,―!$AH$15:$AI$40,2,FALSE),VLOOKUP(AF194,―!$AH$15:$AI$40,2,FALSE) &lt;= VLOOKUP(AG194,―!$AH$15:$AI$40,2,FALSE)),"","error")))</f>
        <v/>
      </c>
      <c r="CA194" s="647"/>
      <c r="CB194" s="638"/>
      <c r="CC194" s="638"/>
      <c r="CD194" s="644" t="str">
        <f>IF(F194="","",IF(OR(分岐管理シート!AJ192&lt;1,分岐管理シート!AJ192&gt;88),"error",""))</f>
        <v/>
      </c>
      <c r="CE194" s="644" t="str">
        <f t="shared" si="37"/>
        <v/>
      </c>
      <c r="CF194" s="644" t="str">
        <f>IF(F194="","",IF(OR(AND(分岐管理シート!D192=4, OR(分岐管理シート!AQ192&lt;4, 分岐管理シート!AQ192&gt;9)),AND(OR(分岐管理シート!D192=8, 分岐管理シート!D192=10), OR(分岐管理シート!AQ192&lt;7, 分岐管理シート!AQ192&gt;9))),"error",""))</f>
        <v/>
      </c>
      <c r="CG194" s="644" t="str">
        <f t="shared" si="51"/>
        <v/>
      </c>
      <c r="CH194" s="644" t="str">
        <f>分岐管理シート!BD192</f>
        <v/>
      </c>
      <c r="CI194" s="666" t="str">
        <f t="shared" si="52"/>
        <v/>
      </c>
    </row>
    <row r="195" spans="1:87" ht="24" x14ac:dyDescent="0.15">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88"/>
      <c r="AN195" s="567"/>
      <c r="AO195" s="691"/>
      <c r="AP195" s="564"/>
      <c r="AQ195" s="568"/>
      <c r="AR195" s="622"/>
      <c r="AS195" s="628"/>
      <c r="AT195" s="633"/>
      <c r="AU195" s="655" t="str">
        <f t="shared" si="39"/>
        <v/>
      </c>
      <c r="AV195" s="655" t="str">
        <f t="shared" si="40"/>
        <v/>
      </c>
      <c r="AW195" s="655" t="str">
        <f t="shared" si="29"/>
        <v/>
      </c>
      <c r="AX195" s="655" t="str">
        <f t="shared" si="30"/>
        <v/>
      </c>
      <c r="AY195" s="655" t="str">
        <f t="shared" si="31"/>
        <v/>
      </c>
      <c r="AZ195" s="655" t="str">
        <f>IF(F195="","",IF(OR(AND(分岐管理シート!D193=4,J195="Ⅱ．物価高の克服"),AND(分岐管理シート!D193=8,J195="米国関税措置"),AND(分岐管理シート!D193=10,J195="Ⅰ．生活の安全保障・物価高への対応")),"","error"))</f>
        <v/>
      </c>
      <c r="BA195" s="644" t="str">
        <f t="shared" si="32"/>
        <v/>
      </c>
      <c r="BB195" s="644" t="str">
        <f t="shared" si="41"/>
        <v/>
      </c>
      <c r="BC195" s="656" t="str">
        <f t="shared" si="47"/>
        <v/>
      </c>
      <c r="BD195" s="657" t="str">
        <f t="shared" si="43"/>
        <v/>
      </c>
      <c r="BE195" s="644" t="str">
        <f t="shared" si="44"/>
        <v/>
      </c>
      <c r="BF195" s="655" t="str" cm="1">
        <f t="array" ref="BF195">IF(SUMPRODUCT(COUNTIF(M195:O195, M195:O195))&gt;COUNTA(M195:O195),"error","")</f>
        <v/>
      </c>
      <c r="BG195" s="644" t="str">
        <f t="shared" si="48"/>
        <v/>
      </c>
      <c r="BH195" s="644" t="str">
        <f t="shared" si="49"/>
        <v/>
      </c>
      <c r="BI195" s="644" t="str">
        <f t="shared" si="42"/>
        <v/>
      </c>
      <c r="BJ195" s="647"/>
      <c r="BK195" s="638"/>
      <c r="BL195" s="644" t="str">
        <f t="shared" si="33"/>
        <v/>
      </c>
      <c r="BM195" s="644" t="str">
        <f t="shared" si="38"/>
        <v/>
      </c>
      <c r="BN195" s="644" t="str">
        <f t="shared" si="34"/>
        <v/>
      </c>
      <c r="BO195" s="644" t="str">
        <f t="shared" si="50"/>
        <v/>
      </c>
      <c r="BP195" s="641"/>
      <c r="BQ195" s="644"/>
      <c r="BR195" s="638"/>
      <c r="BS195" s="638"/>
      <c r="BT195" s="644" t="str">
        <f t="shared" si="35"/>
        <v/>
      </c>
      <c r="BU195" s="644" t="str">
        <f t="shared" si="36"/>
        <v/>
      </c>
      <c r="BV195" s="644" t="str">
        <f>IF(F195="","",IF(OR(分岐管理シート!AE193&lt;27,分岐管理シート!AE193&gt;38),"error",""))</f>
        <v/>
      </c>
      <c r="BW195" s="644" t="str">
        <f>IF(AND(D195="R7_補正", OR(分岐管理シート!AF193&lt;27,分岐管理シート!AF193&gt;38)),"error","")</f>
        <v/>
      </c>
      <c r="BX195" s="644" t="str">
        <f>IF(F195="","",IF(OR(分岐管理シート!AG193&lt;27,分岐管理シート!AG193&gt;39),"error",""))</f>
        <v/>
      </c>
      <c r="BY195" s="644" t="str">
        <f>IF(F195="","",IF(AND(AD195="－",OR(分岐管理シート!AG193&lt;27,分岐管理シート!AG193&gt;38)),"error",IF(AND(AD195="○",分岐管理シート!AG193&lt;27),"error","")))</f>
        <v/>
      </c>
      <c r="BZ195" s="641" t="str">
        <f>IF(OR(D195="", D195="R6_補正", D195="R7_予備"),
   "",IF(F195="","",IF(AND(VLOOKUP(AE195,―!$AH$15:$AI$40,2,FALSE) &lt;= VLOOKUP(AF195,―!$AH$15:$AI$40,2,FALSE),VLOOKUP(AF195,―!$AH$15:$AI$40,2,FALSE) &lt;= VLOOKUP(AG195,―!$AH$15:$AI$40,2,FALSE)),"","error")))</f>
        <v/>
      </c>
      <c r="CA195" s="647"/>
      <c r="CB195" s="638"/>
      <c r="CC195" s="638"/>
      <c r="CD195" s="644" t="str">
        <f>IF(F195="","",IF(OR(分岐管理シート!AJ193&lt;1,分岐管理シート!AJ193&gt;88),"error",""))</f>
        <v/>
      </c>
      <c r="CE195" s="644" t="str">
        <f t="shared" si="37"/>
        <v/>
      </c>
      <c r="CF195" s="644" t="str">
        <f>IF(F195="","",IF(OR(AND(分岐管理シート!D193=4, OR(分岐管理シート!AQ193&lt;4, 分岐管理シート!AQ193&gt;9)),AND(OR(分岐管理シート!D193=8, 分岐管理シート!D193=10), OR(分岐管理シート!AQ193&lt;7, 分岐管理シート!AQ193&gt;9))),"error",""))</f>
        <v/>
      </c>
      <c r="CG195" s="644" t="str">
        <f t="shared" si="51"/>
        <v/>
      </c>
      <c r="CH195" s="644" t="str">
        <f>分岐管理シート!BD193</f>
        <v/>
      </c>
      <c r="CI195" s="666" t="str">
        <f t="shared" si="52"/>
        <v/>
      </c>
    </row>
    <row r="196" spans="1:87" ht="24" x14ac:dyDescent="0.15">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88"/>
      <c r="AN196" s="567"/>
      <c r="AO196" s="691"/>
      <c r="AP196" s="564"/>
      <c r="AQ196" s="568"/>
      <c r="AR196" s="622"/>
      <c r="AS196" s="628"/>
      <c r="AT196" s="633"/>
      <c r="AU196" s="655" t="str">
        <f t="shared" si="39"/>
        <v/>
      </c>
      <c r="AV196" s="655" t="str">
        <f t="shared" si="40"/>
        <v/>
      </c>
      <c r="AW196" s="655" t="str">
        <f t="shared" si="29"/>
        <v/>
      </c>
      <c r="AX196" s="655" t="str">
        <f t="shared" si="30"/>
        <v/>
      </c>
      <c r="AY196" s="655" t="str">
        <f t="shared" si="31"/>
        <v/>
      </c>
      <c r="AZ196" s="655" t="str">
        <f>IF(F196="","",IF(OR(AND(分岐管理シート!D194=4,J196="Ⅱ．物価高の克服"),AND(分岐管理シート!D194=8,J196="米国関税措置"),AND(分岐管理シート!D194=10,J196="Ⅰ．生活の安全保障・物価高への対応")),"","error"))</f>
        <v/>
      </c>
      <c r="BA196" s="644" t="str">
        <f t="shared" si="32"/>
        <v/>
      </c>
      <c r="BB196" s="644" t="str">
        <f t="shared" si="41"/>
        <v/>
      </c>
      <c r="BC196" s="656" t="str">
        <f t="shared" si="47"/>
        <v/>
      </c>
      <c r="BD196" s="657" t="str">
        <f t="shared" si="43"/>
        <v/>
      </c>
      <c r="BE196" s="644" t="str">
        <f t="shared" si="44"/>
        <v/>
      </c>
      <c r="BF196" s="655" t="str" cm="1">
        <f t="array" ref="BF196">IF(SUMPRODUCT(COUNTIF(M196:O196, M196:O196))&gt;COUNTA(M196:O196),"error","")</f>
        <v/>
      </c>
      <c r="BG196" s="644" t="str">
        <f t="shared" si="48"/>
        <v/>
      </c>
      <c r="BH196" s="644" t="str">
        <f t="shared" si="49"/>
        <v/>
      </c>
      <c r="BI196" s="644" t="str">
        <f t="shared" si="42"/>
        <v/>
      </c>
      <c r="BJ196" s="647"/>
      <c r="BK196" s="638"/>
      <c r="BL196" s="644" t="str">
        <f t="shared" si="33"/>
        <v/>
      </c>
      <c r="BM196" s="644" t="str">
        <f t="shared" si="38"/>
        <v/>
      </c>
      <c r="BN196" s="644" t="str">
        <f t="shared" si="34"/>
        <v/>
      </c>
      <c r="BO196" s="644" t="str">
        <f t="shared" si="50"/>
        <v/>
      </c>
      <c r="BP196" s="641"/>
      <c r="BQ196" s="644"/>
      <c r="BR196" s="638"/>
      <c r="BS196" s="638"/>
      <c r="BT196" s="644" t="str">
        <f t="shared" si="35"/>
        <v/>
      </c>
      <c r="BU196" s="644" t="str">
        <f t="shared" si="36"/>
        <v/>
      </c>
      <c r="BV196" s="644" t="str">
        <f>IF(F196="","",IF(OR(分岐管理シート!AE194&lt;27,分岐管理シート!AE194&gt;38),"error",""))</f>
        <v/>
      </c>
      <c r="BW196" s="644" t="str">
        <f>IF(AND(D196="R7_補正", OR(分岐管理シート!AF194&lt;27,分岐管理シート!AF194&gt;38)),"error","")</f>
        <v/>
      </c>
      <c r="BX196" s="644" t="str">
        <f>IF(F196="","",IF(OR(分岐管理シート!AG194&lt;27,分岐管理シート!AG194&gt;39),"error",""))</f>
        <v/>
      </c>
      <c r="BY196" s="644" t="str">
        <f>IF(F196="","",IF(AND(AD196="－",OR(分岐管理シート!AG194&lt;27,分岐管理シート!AG194&gt;38)),"error",IF(AND(AD196="○",分岐管理シート!AG194&lt;27),"error","")))</f>
        <v/>
      </c>
      <c r="BZ196" s="641" t="str">
        <f>IF(OR(D196="", D196="R6_補正", D196="R7_予備"),
   "",IF(F196="","",IF(AND(VLOOKUP(AE196,―!$AH$15:$AI$40,2,FALSE) &lt;= VLOOKUP(AF196,―!$AH$15:$AI$40,2,FALSE),VLOOKUP(AF196,―!$AH$15:$AI$40,2,FALSE) &lt;= VLOOKUP(AG196,―!$AH$15:$AI$40,2,FALSE)),"","error")))</f>
        <v/>
      </c>
      <c r="CA196" s="647"/>
      <c r="CB196" s="638"/>
      <c r="CC196" s="638"/>
      <c r="CD196" s="644" t="str">
        <f>IF(F196="","",IF(OR(分岐管理シート!AJ194&lt;1,分岐管理シート!AJ194&gt;88),"error",""))</f>
        <v/>
      </c>
      <c r="CE196" s="644" t="str">
        <f t="shared" si="37"/>
        <v/>
      </c>
      <c r="CF196" s="644" t="str">
        <f>IF(F196="","",IF(OR(AND(分岐管理シート!D194=4, OR(分岐管理シート!AQ194&lt;4, 分岐管理シート!AQ194&gt;9)),AND(OR(分岐管理シート!D194=8, 分岐管理シート!D194=10), OR(分岐管理シート!AQ194&lt;7, 分岐管理シート!AQ194&gt;9))),"error",""))</f>
        <v/>
      </c>
      <c r="CG196" s="644" t="str">
        <f t="shared" si="51"/>
        <v/>
      </c>
      <c r="CH196" s="644" t="str">
        <f>分岐管理シート!BD194</f>
        <v/>
      </c>
      <c r="CI196" s="666" t="str">
        <f t="shared" si="52"/>
        <v/>
      </c>
    </row>
    <row r="197" spans="1:87" ht="24" x14ac:dyDescent="0.15">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88"/>
      <c r="AN197" s="567"/>
      <c r="AO197" s="691"/>
      <c r="AP197" s="564"/>
      <c r="AQ197" s="568"/>
      <c r="AR197" s="622"/>
      <c r="AS197" s="628"/>
      <c r="AT197" s="633"/>
      <c r="AU197" s="655" t="str">
        <f t="shared" si="39"/>
        <v/>
      </c>
      <c r="AV197" s="655" t="str">
        <f t="shared" si="40"/>
        <v/>
      </c>
      <c r="AW197" s="655" t="str">
        <f t="shared" si="29"/>
        <v/>
      </c>
      <c r="AX197" s="655" t="str">
        <f t="shared" si="30"/>
        <v/>
      </c>
      <c r="AY197" s="655" t="str">
        <f t="shared" si="31"/>
        <v/>
      </c>
      <c r="AZ197" s="655" t="str">
        <f>IF(F197="","",IF(OR(AND(分岐管理シート!D195=4,J197="Ⅱ．物価高の克服"),AND(分岐管理シート!D195=8,J197="米国関税措置"),AND(分岐管理シート!D195=10,J197="Ⅰ．生活の安全保障・物価高への対応")),"","error"))</f>
        <v/>
      </c>
      <c r="BA197" s="644" t="str">
        <f t="shared" si="32"/>
        <v/>
      </c>
      <c r="BB197" s="644" t="str">
        <f t="shared" si="41"/>
        <v/>
      </c>
      <c r="BC197" s="656" t="str">
        <f t="shared" si="47"/>
        <v/>
      </c>
      <c r="BD197" s="657" t="str">
        <f t="shared" si="43"/>
        <v/>
      </c>
      <c r="BE197" s="644" t="str">
        <f t="shared" si="44"/>
        <v/>
      </c>
      <c r="BF197" s="655" t="str" cm="1">
        <f t="array" ref="BF197">IF(SUMPRODUCT(COUNTIF(M197:O197, M197:O197))&gt;COUNTA(M197:O197),"error","")</f>
        <v/>
      </c>
      <c r="BG197" s="644" t="str">
        <f t="shared" si="48"/>
        <v/>
      </c>
      <c r="BH197" s="644" t="str">
        <f t="shared" si="49"/>
        <v/>
      </c>
      <c r="BI197" s="644" t="str">
        <f t="shared" si="42"/>
        <v/>
      </c>
      <c r="BJ197" s="647"/>
      <c r="BK197" s="638"/>
      <c r="BL197" s="644" t="str">
        <f t="shared" si="33"/>
        <v/>
      </c>
      <c r="BM197" s="644" t="str">
        <f t="shared" si="38"/>
        <v/>
      </c>
      <c r="BN197" s="644" t="str">
        <f t="shared" si="34"/>
        <v/>
      </c>
      <c r="BO197" s="644" t="str">
        <f t="shared" si="50"/>
        <v/>
      </c>
      <c r="BP197" s="641"/>
      <c r="BQ197" s="644"/>
      <c r="BR197" s="638"/>
      <c r="BS197" s="638"/>
      <c r="BT197" s="644" t="str">
        <f t="shared" si="35"/>
        <v/>
      </c>
      <c r="BU197" s="644" t="str">
        <f t="shared" si="36"/>
        <v/>
      </c>
      <c r="BV197" s="644" t="str">
        <f>IF(F197="","",IF(OR(分岐管理シート!AE195&lt;27,分岐管理シート!AE195&gt;38),"error",""))</f>
        <v/>
      </c>
      <c r="BW197" s="644" t="str">
        <f>IF(AND(D197="R7_補正", OR(分岐管理シート!AF195&lt;27,分岐管理シート!AF195&gt;38)),"error","")</f>
        <v/>
      </c>
      <c r="BX197" s="644" t="str">
        <f>IF(F197="","",IF(OR(分岐管理シート!AG195&lt;27,分岐管理シート!AG195&gt;39),"error",""))</f>
        <v/>
      </c>
      <c r="BY197" s="644" t="str">
        <f>IF(F197="","",IF(AND(AD197="－",OR(分岐管理シート!AG195&lt;27,分岐管理シート!AG195&gt;38)),"error",IF(AND(AD197="○",分岐管理シート!AG195&lt;27),"error","")))</f>
        <v/>
      </c>
      <c r="BZ197" s="641" t="str">
        <f>IF(OR(D197="", D197="R6_補正", D197="R7_予備"),
   "",IF(F197="","",IF(AND(VLOOKUP(AE197,―!$AH$15:$AI$40,2,FALSE) &lt;= VLOOKUP(AF197,―!$AH$15:$AI$40,2,FALSE),VLOOKUP(AF197,―!$AH$15:$AI$40,2,FALSE) &lt;= VLOOKUP(AG197,―!$AH$15:$AI$40,2,FALSE)),"","error")))</f>
        <v/>
      </c>
      <c r="CA197" s="647"/>
      <c r="CB197" s="638"/>
      <c r="CC197" s="638"/>
      <c r="CD197" s="644" t="str">
        <f>IF(F197="","",IF(OR(分岐管理シート!AJ195&lt;1,分岐管理シート!AJ195&gt;88),"error",""))</f>
        <v/>
      </c>
      <c r="CE197" s="644" t="str">
        <f t="shared" si="37"/>
        <v/>
      </c>
      <c r="CF197" s="644" t="str">
        <f>IF(F197="","",IF(OR(AND(分岐管理シート!D195=4, OR(分岐管理シート!AQ195&lt;4, 分岐管理シート!AQ195&gt;9)),AND(OR(分岐管理シート!D195=8, 分岐管理シート!D195=10), OR(分岐管理シート!AQ195&lt;7, 分岐管理シート!AQ195&gt;9))),"error",""))</f>
        <v/>
      </c>
      <c r="CG197" s="644" t="str">
        <f t="shared" si="51"/>
        <v/>
      </c>
      <c r="CH197" s="644" t="str">
        <f>分岐管理シート!BD195</f>
        <v/>
      </c>
      <c r="CI197" s="666" t="str">
        <f t="shared" si="52"/>
        <v/>
      </c>
    </row>
    <row r="198" spans="1:87" ht="24" x14ac:dyDescent="0.15">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88"/>
      <c r="AN198" s="567"/>
      <c r="AO198" s="691"/>
      <c r="AP198" s="564"/>
      <c r="AQ198" s="568"/>
      <c r="AR198" s="622"/>
      <c r="AS198" s="628"/>
      <c r="AT198" s="633"/>
      <c r="AU198" s="655" t="str">
        <f t="shared" si="39"/>
        <v/>
      </c>
      <c r="AV198" s="655" t="str">
        <f t="shared" si="40"/>
        <v/>
      </c>
      <c r="AW198" s="655" t="str">
        <f t="shared" si="29"/>
        <v/>
      </c>
      <c r="AX198" s="655" t="str">
        <f t="shared" si="30"/>
        <v/>
      </c>
      <c r="AY198" s="655" t="str">
        <f t="shared" si="31"/>
        <v/>
      </c>
      <c r="AZ198" s="655" t="str">
        <f>IF(F198="","",IF(OR(AND(分岐管理シート!D196=4,J198="Ⅱ．物価高の克服"),AND(分岐管理シート!D196=8,J198="米国関税措置"),AND(分岐管理シート!D196=10,J198="Ⅰ．生活の安全保障・物価高への対応")),"","error"))</f>
        <v/>
      </c>
      <c r="BA198" s="644" t="str">
        <f t="shared" si="32"/>
        <v/>
      </c>
      <c r="BB198" s="644" t="str">
        <f t="shared" si="41"/>
        <v/>
      </c>
      <c r="BC198" s="656" t="str">
        <f t="shared" si="47"/>
        <v/>
      </c>
      <c r="BD198" s="657" t="str">
        <f t="shared" si="43"/>
        <v/>
      </c>
      <c r="BE198" s="644" t="str">
        <f t="shared" si="44"/>
        <v/>
      </c>
      <c r="BF198" s="655" t="str" cm="1">
        <f t="array" ref="BF198">IF(SUMPRODUCT(COUNTIF(M198:O198, M198:O198))&gt;COUNTA(M198:O198),"error","")</f>
        <v/>
      </c>
      <c r="BG198" s="644" t="str">
        <f t="shared" si="48"/>
        <v/>
      </c>
      <c r="BH198" s="644" t="str">
        <f t="shared" si="49"/>
        <v/>
      </c>
      <c r="BI198" s="644" t="str">
        <f t="shared" si="42"/>
        <v/>
      </c>
      <c r="BJ198" s="647"/>
      <c r="BK198" s="638"/>
      <c r="BL198" s="644" t="str">
        <f t="shared" si="33"/>
        <v/>
      </c>
      <c r="BM198" s="644" t="str">
        <f t="shared" si="38"/>
        <v/>
      </c>
      <c r="BN198" s="644" t="str">
        <f t="shared" si="34"/>
        <v/>
      </c>
      <c r="BO198" s="644" t="str">
        <f t="shared" si="50"/>
        <v/>
      </c>
      <c r="BP198" s="641"/>
      <c r="BQ198" s="644"/>
      <c r="BR198" s="638"/>
      <c r="BS198" s="638"/>
      <c r="BT198" s="644" t="str">
        <f t="shared" si="35"/>
        <v/>
      </c>
      <c r="BU198" s="644" t="str">
        <f t="shared" si="36"/>
        <v/>
      </c>
      <c r="BV198" s="644" t="str">
        <f>IF(F198="","",IF(OR(分岐管理シート!AE196&lt;27,分岐管理シート!AE196&gt;38),"error",""))</f>
        <v/>
      </c>
      <c r="BW198" s="644" t="str">
        <f>IF(AND(D198="R7_補正", OR(分岐管理シート!AF196&lt;27,分岐管理シート!AF196&gt;38)),"error","")</f>
        <v/>
      </c>
      <c r="BX198" s="644" t="str">
        <f>IF(F198="","",IF(OR(分岐管理シート!AG196&lt;27,分岐管理シート!AG196&gt;39),"error",""))</f>
        <v/>
      </c>
      <c r="BY198" s="644" t="str">
        <f>IF(F198="","",IF(AND(AD198="－",OR(分岐管理シート!AG196&lt;27,分岐管理シート!AG196&gt;38)),"error",IF(AND(AD198="○",分岐管理シート!AG196&lt;27),"error","")))</f>
        <v/>
      </c>
      <c r="BZ198" s="641" t="str">
        <f>IF(OR(D198="", D198="R6_補正", D198="R7_予備"),
   "",IF(F198="","",IF(AND(VLOOKUP(AE198,―!$AH$15:$AI$40,2,FALSE) &lt;= VLOOKUP(AF198,―!$AH$15:$AI$40,2,FALSE),VLOOKUP(AF198,―!$AH$15:$AI$40,2,FALSE) &lt;= VLOOKUP(AG198,―!$AH$15:$AI$40,2,FALSE)),"","error")))</f>
        <v/>
      </c>
      <c r="CA198" s="647"/>
      <c r="CB198" s="638"/>
      <c r="CC198" s="638"/>
      <c r="CD198" s="644" t="str">
        <f>IF(F198="","",IF(OR(分岐管理シート!AJ196&lt;1,分岐管理シート!AJ196&gt;88),"error",""))</f>
        <v/>
      </c>
      <c r="CE198" s="644" t="str">
        <f t="shared" si="37"/>
        <v/>
      </c>
      <c r="CF198" s="644" t="str">
        <f>IF(F198="","",IF(OR(AND(分岐管理シート!D196=4, OR(分岐管理シート!AQ196&lt;4, 分岐管理シート!AQ196&gt;9)),AND(OR(分岐管理シート!D196=8, 分岐管理シート!D196=10), OR(分岐管理シート!AQ196&lt;7, 分岐管理シート!AQ196&gt;9))),"error",""))</f>
        <v/>
      </c>
      <c r="CG198" s="644" t="str">
        <f t="shared" si="51"/>
        <v/>
      </c>
      <c r="CH198" s="644" t="str">
        <f>分岐管理シート!BD196</f>
        <v/>
      </c>
      <c r="CI198" s="666" t="str">
        <f t="shared" si="52"/>
        <v/>
      </c>
    </row>
    <row r="199" spans="1:87" ht="24" x14ac:dyDescent="0.15">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88"/>
      <c r="AN199" s="567"/>
      <c r="AO199" s="691"/>
      <c r="AP199" s="564"/>
      <c r="AQ199" s="568"/>
      <c r="AR199" s="622"/>
      <c r="AS199" s="628"/>
      <c r="AT199" s="633"/>
      <c r="AU199" s="655" t="str">
        <f t="shared" si="39"/>
        <v/>
      </c>
      <c r="AV199" s="655" t="str">
        <f t="shared" si="40"/>
        <v/>
      </c>
      <c r="AW199" s="655" t="str">
        <f t="shared" si="29"/>
        <v/>
      </c>
      <c r="AX199" s="655" t="str">
        <f t="shared" si="30"/>
        <v/>
      </c>
      <c r="AY199" s="655" t="str">
        <f t="shared" si="31"/>
        <v/>
      </c>
      <c r="AZ199" s="655" t="str">
        <f>IF(F199="","",IF(OR(AND(分岐管理シート!D197=4,J199="Ⅱ．物価高の克服"),AND(分岐管理シート!D197=8,J199="米国関税措置"),AND(分岐管理シート!D197=10,J199="Ⅰ．生活の安全保障・物価高への対応")),"","error"))</f>
        <v/>
      </c>
      <c r="BA199" s="644" t="str">
        <f t="shared" si="32"/>
        <v/>
      </c>
      <c r="BB199" s="644" t="str">
        <f t="shared" si="41"/>
        <v/>
      </c>
      <c r="BC199" s="656" t="str">
        <f t="shared" si="47"/>
        <v/>
      </c>
      <c r="BD199" s="657" t="str">
        <f t="shared" si="43"/>
        <v/>
      </c>
      <c r="BE199" s="644" t="str">
        <f t="shared" si="44"/>
        <v/>
      </c>
      <c r="BF199" s="655" t="str" cm="1">
        <f t="array" ref="BF199">IF(SUMPRODUCT(COUNTIF(M199:O199, M199:O199))&gt;COUNTA(M199:O199),"error","")</f>
        <v/>
      </c>
      <c r="BG199" s="644" t="str">
        <f t="shared" si="48"/>
        <v/>
      </c>
      <c r="BH199" s="644" t="str">
        <f t="shared" si="49"/>
        <v/>
      </c>
      <c r="BI199" s="644" t="str">
        <f t="shared" si="42"/>
        <v/>
      </c>
      <c r="BJ199" s="647"/>
      <c r="BK199" s="638"/>
      <c r="BL199" s="644" t="str">
        <f t="shared" si="33"/>
        <v/>
      </c>
      <c r="BM199" s="644" t="str">
        <f t="shared" si="38"/>
        <v/>
      </c>
      <c r="BN199" s="644" t="str">
        <f t="shared" si="34"/>
        <v/>
      </c>
      <c r="BO199" s="644" t="str">
        <f t="shared" si="50"/>
        <v/>
      </c>
      <c r="BP199" s="641"/>
      <c r="BQ199" s="644"/>
      <c r="BR199" s="638"/>
      <c r="BS199" s="638"/>
      <c r="BT199" s="644" t="str">
        <f t="shared" si="35"/>
        <v/>
      </c>
      <c r="BU199" s="644" t="str">
        <f t="shared" si="36"/>
        <v/>
      </c>
      <c r="BV199" s="644" t="str">
        <f>IF(F199="","",IF(OR(分岐管理シート!AE197&lt;27,分岐管理シート!AE197&gt;38),"error",""))</f>
        <v/>
      </c>
      <c r="BW199" s="644" t="str">
        <f>IF(AND(D199="R7_補正", OR(分岐管理シート!AF197&lt;27,分岐管理シート!AF197&gt;38)),"error","")</f>
        <v/>
      </c>
      <c r="BX199" s="644" t="str">
        <f>IF(F199="","",IF(OR(分岐管理シート!AG197&lt;27,分岐管理シート!AG197&gt;39),"error",""))</f>
        <v/>
      </c>
      <c r="BY199" s="644" t="str">
        <f>IF(F199="","",IF(AND(AD199="－",OR(分岐管理シート!AG197&lt;27,分岐管理シート!AG197&gt;38)),"error",IF(AND(AD199="○",分岐管理シート!AG197&lt;27),"error","")))</f>
        <v/>
      </c>
      <c r="BZ199" s="641" t="str">
        <f>IF(OR(D199="", D199="R6_補正", D199="R7_予備"),
   "",IF(F199="","",IF(AND(VLOOKUP(AE199,―!$AH$15:$AI$40,2,FALSE) &lt;= VLOOKUP(AF199,―!$AH$15:$AI$40,2,FALSE),VLOOKUP(AF199,―!$AH$15:$AI$40,2,FALSE) &lt;= VLOOKUP(AG199,―!$AH$15:$AI$40,2,FALSE)),"","error")))</f>
        <v/>
      </c>
      <c r="CA199" s="647"/>
      <c r="CB199" s="638"/>
      <c r="CC199" s="638"/>
      <c r="CD199" s="644" t="str">
        <f>IF(F199="","",IF(OR(分岐管理シート!AJ197&lt;1,分岐管理シート!AJ197&gt;88),"error",""))</f>
        <v/>
      </c>
      <c r="CE199" s="644" t="str">
        <f t="shared" si="37"/>
        <v/>
      </c>
      <c r="CF199" s="644" t="str">
        <f>IF(F199="","",IF(OR(AND(分岐管理シート!D197=4, OR(分岐管理シート!AQ197&lt;4, 分岐管理シート!AQ197&gt;9)),AND(OR(分岐管理シート!D197=8, 分岐管理シート!D197=10), OR(分岐管理シート!AQ197&lt;7, 分岐管理シート!AQ197&gt;9))),"error",""))</f>
        <v/>
      </c>
      <c r="CG199" s="644" t="str">
        <f t="shared" si="51"/>
        <v/>
      </c>
      <c r="CH199" s="644" t="str">
        <f>分岐管理シート!BD197</f>
        <v/>
      </c>
      <c r="CI199" s="666" t="str">
        <f t="shared" si="52"/>
        <v/>
      </c>
    </row>
    <row r="200" spans="1:87" ht="24" x14ac:dyDescent="0.15">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88"/>
      <c r="AN200" s="567"/>
      <c r="AO200" s="691"/>
      <c r="AP200" s="564"/>
      <c r="AQ200" s="568"/>
      <c r="AR200" s="622"/>
      <c r="AS200" s="628"/>
      <c r="AT200" s="633"/>
      <c r="AU200" s="655" t="str">
        <f t="shared" si="39"/>
        <v/>
      </c>
      <c r="AV200" s="655" t="str">
        <f t="shared" si="40"/>
        <v/>
      </c>
      <c r="AW200" s="655" t="str">
        <f t="shared" si="29"/>
        <v/>
      </c>
      <c r="AX200" s="655" t="str">
        <f t="shared" si="30"/>
        <v/>
      </c>
      <c r="AY200" s="655" t="str">
        <f t="shared" si="31"/>
        <v/>
      </c>
      <c r="AZ200" s="655" t="str">
        <f>IF(F200="","",IF(OR(AND(分岐管理シート!D198=4,J200="Ⅱ．物価高の克服"),AND(分岐管理シート!D198=8,J200="米国関税措置"),AND(分岐管理シート!D198=10,J200="Ⅰ．生活の安全保障・物価高への対応")),"","error"))</f>
        <v/>
      </c>
      <c r="BA200" s="644" t="str">
        <f t="shared" si="32"/>
        <v/>
      </c>
      <c r="BB200" s="644" t="str">
        <f t="shared" si="41"/>
        <v/>
      </c>
      <c r="BC200" s="656" t="str">
        <f t="shared" si="47"/>
        <v/>
      </c>
      <c r="BD200" s="657" t="str">
        <f t="shared" si="43"/>
        <v/>
      </c>
      <c r="BE200" s="644" t="str">
        <f t="shared" si="44"/>
        <v/>
      </c>
      <c r="BF200" s="655" t="str" cm="1">
        <f t="array" ref="BF200">IF(SUMPRODUCT(COUNTIF(M200:O200, M200:O200))&gt;COUNTA(M200:O200),"error","")</f>
        <v/>
      </c>
      <c r="BG200" s="644" t="str">
        <f t="shared" si="48"/>
        <v/>
      </c>
      <c r="BH200" s="644" t="str">
        <f t="shared" si="49"/>
        <v/>
      </c>
      <c r="BI200" s="644" t="str">
        <f t="shared" si="42"/>
        <v/>
      </c>
      <c r="BJ200" s="647"/>
      <c r="BK200" s="638"/>
      <c r="BL200" s="644" t="str">
        <f t="shared" si="33"/>
        <v/>
      </c>
      <c r="BM200" s="644" t="str">
        <f t="shared" si="38"/>
        <v/>
      </c>
      <c r="BN200" s="644" t="str">
        <f t="shared" si="34"/>
        <v/>
      </c>
      <c r="BO200" s="644" t="str">
        <f t="shared" si="50"/>
        <v/>
      </c>
      <c r="BP200" s="641"/>
      <c r="BQ200" s="644"/>
      <c r="BR200" s="638"/>
      <c r="BS200" s="638"/>
      <c r="BT200" s="644" t="str">
        <f t="shared" si="35"/>
        <v/>
      </c>
      <c r="BU200" s="644" t="str">
        <f t="shared" si="36"/>
        <v/>
      </c>
      <c r="BV200" s="644" t="str">
        <f>IF(F200="","",IF(OR(分岐管理シート!AE198&lt;27,分岐管理シート!AE198&gt;38),"error",""))</f>
        <v/>
      </c>
      <c r="BW200" s="644" t="str">
        <f>IF(AND(D200="R7_補正", OR(分岐管理シート!AF198&lt;27,分岐管理シート!AF198&gt;38)),"error","")</f>
        <v/>
      </c>
      <c r="BX200" s="644" t="str">
        <f>IF(F200="","",IF(OR(分岐管理シート!AG198&lt;27,分岐管理シート!AG198&gt;39),"error",""))</f>
        <v/>
      </c>
      <c r="BY200" s="644" t="str">
        <f>IF(F200="","",IF(AND(AD200="－",OR(分岐管理シート!AG198&lt;27,分岐管理シート!AG198&gt;38)),"error",IF(AND(AD200="○",分岐管理シート!AG198&lt;27),"error","")))</f>
        <v/>
      </c>
      <c r="BZ200" s="641" t="str">
        <f>IF(OR(D200="", D200="R6_補正", D200="R7_予備"),
   "",IF(F200="","",IF(AND(VLOOKUP(AE200,―!$AH$15:$AI$40,2,FALSE) &lt;= VLOOKUP(AF200,―!$AH$15:$AI$40,2,FALSE),VLOOKUP(AF200,―!$AH$15:$AI$40,2,FALSE) &lt;= VLOOKUP(AG200,―!$AH$15:$AI$40,2,FALSE)),"","error")))</f>
        <v/>
      </c>
      <c r="CA200" s="647"/>
      <c r="CB200" s="638"/>
      <c r="CC200" s="638"/>
      <c r="CD200" s="644" t="str">
        <f>IF(F200="","",IF(OR(分岐管理シート!AJ198&lt;1,分岐管理シート!AJ198&gt;88),"error",""))</f>
        <v/>
      </c>
      <c r="CE200" s="644" t="str">
        <f t="shared" si="37"/>
        <v/>
      </c>
      <c r="CF200" s="644" t="str">
        <f>IF(F200="","",IF(OR(AND(分岐管理シート!D198=4, OR(分岐管理シート!AQ198&lt;4, 分岐管理シート!AQ198&gt;9)),AND(OR(分岐管理シート!D198=8, 分岐管理シート!D198=10), OR(分岐管理シート!AQ198&lt;7, 分岐管理シート!AQ198&gt;9))),"error",""))</f>
        <v/>
      </c>
      <c r="CG200" s="644" t="str">
        <f t="shared" si="51"/>
        <v/>
      </c>
      <c r="CH200" s="644" t="str">
        <f>分岐管理シート!BD198</f>
        <v/>
      </c>
      <c r="CI200" s="666" t="str">
        <f t="shared" si="52"/>
        <v/>
      </c>
    </row>
    <row r="201" spans="1:87" ht="24" x14ac:dyDescent="0.15">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88"/>
      <c r="AN201" s="567"/>
      <c r="AO201" s="691"/>
      <c r="AP201" s="564"/>
      <c r="AQ201" s="568"/>
      <c r="AR201" s="622"/>
      <c r="AS201" s="628"/>
      <c r="AT201" s="633"/>
      <c r="AU201" s="655" t="str">
        <f t="shared" si="39"/>
        <v/>
      </c>
      <c r="AV201" s="655" t="str">
        <f t="shared" si="40"/>
        <v/>
      </c>
      <c r="AW201" s="655" t="str">
        <f t="shared" si="29"/>
        <v/>
      </c>
      <c r="AX201" s="655" t="str">
        <f t="shared" si="30"/>
        <v/>
      </c>
      <c r="AY201" s="655" t="str">
        <f t="shared" si="31"/>
        <v/>
      </c>
      <c r="AZ201" s="655" t="str">
        <f>IF(F201="","",IF(OR(AND(分岐管理シート!D199=4,J201="Ⅱ．物価高の克服"),AND(分岐管理シート!D199=8,J201="米国関税措置"),AND(分岐管理シート!D199=10,J201="Ⅰ．生活の安全保障・物価高への対応")),"","error"))</f>
        <v/>
      </c>
      <c r="BA201" s="644" t="str">
        <f t="shared" si="32"/>
        <v/>
      </c>
      <c r="BB201" s="644" t="str">
        <f t="shared" si="41"/>
        <v/>
      </c>
      <c r="BC201" s="656" t="str">
        <f t="shared" si="47"/>
        <v/>
      </c>
      <c r="BD201" s="657" t="str">
        <f t="shared" si="43"/>
        <v/>
      </c>
      <c r="BE201" s="644" t="str">
        <f t="shared" si="44"/>
        <v/>
      </c>
      <c r="BF201" s="655" t="str" cm="1">
        <f t="array" ref="BF201">IF(SUMPRODUCT(COUNTIF(M201:O201, M201:O201))&gt;COUNTA(M201:O201),"error","")</f>
        <v/>
      </c>
      <c r="BG201" s="644" t="str">
        <f t="shared" si="48"/>
        <v/>
      </c>
      <c r="BH201" s="644" t="str">
        <f t="shared" si="49"/>
        <v/>
      </c>
      <c r="BI201" s="644" t="str">
        <f t="shared" si="42"/>
        <v/>
      </c>
      <c r="BJ201" s="647"/>
      <c r="BK201" s="638"/>
      <c r="BL201" s="644" t="str">
        <f t="shared" si="33"/>
        <v/>
      </c>
      <c r="BM201" s="644" t="str">
        <f t="shared" si="38"/>
        <v/>
      </c>
      <c r="BN201" s="644" t="str">
        <f t="shared" si="34"/>
        <v/>
      </c>
      <c r="BO201" s="644" t="str">
        <f t="shared" si="50"/>
        <v/>
      </c>
      <c r="BP201" s="641"/>
      <c r="BQ201" s="644"/>
      <c r="BR201" s="638"/>
      <c r="BS201" s="638"/>
      <c r="BT201" s="644" t="str">
        <f t="shared" si="35"/>
        <v/>
      </c>
      <c r="BU201" s="644" t="str">
        <f t="shared" si="36"/>
        <v/>
      </c>
      <c r="BV201" s="644" t="str">
        <f>IF(F201="","",IF(OR(分岐管理シート!AE199&lt;27,分岐管理シート!AE199&gt;38),"error",""))</f>
        <v/>
      </c>
      <c r="BW201" s="644" t="str">
        <f>IF(AND(D201="R7_補正", OR(分岐管理シート!AF199&lt;27,分岐管理シート!AF199&gt;38)),"error","")</f>
        <v/>
      </c>
      <c r="BX201" s="644" t="str">
        <f>IF(F201="","",IF(OR(分岐管理シート!AG199&lt;27,分岐管理シート!AG199&gt;39),"error",""))</f>
        <v/>
      </c>
      <c r="BY201" s="644" t="str">
        <f>IF(F201="","",IF(AND(AD201="－",OR(分岐管理シート!AG199&lt;27,分岐管理シート!AG199&gt;38)),"error",IF(AND(AD201="○",分岐管理シート!AG199&lt;27),"error","")))</f>
        <v/>
      </c>
      <c r="BZ201" s="641" t="str">
        <f>IF(OR(D201="", D201="R6_補正", D201="R7_予備"),
   "",IF(F201="","",IF(AND(VLOOKUP(AE201,―!$AH$15:$AI$40,2,FALSE) &lt;= VLOOKUP(AF201,―!$AH$15:$AI$40,2,FALSE),VLOOKUP(AF201,―!$AH$15:$AI$40,2,FALSE) &lt;= VLOOKUP(AG201,―!$AH$15:$AI$40,2,FALSE)),"","error")))</f>
        <v/>
      </c>
      <c r="CA201" s="647"/>
      <c r="CB201" s="638"/>
      <c r="CC201" s="638"/>
      <c r="CD201" s="644" t="str">
        <f>IF(F201="","",IF(OR(分岐管理シート!AJ199&lt;1,分岐管理シート!AJ199&gt;88),"error",""))</f>
        <v/>
      </c>
      <c r="CE201" s="644" t="str">
        <f t="shared" si="37"/>
        <v/>
      </c>
      <c r="CF201" s="644" t="str">
        <f>IF(F201="","",IF(OR(AND(分岐管理シート!D199=4, OR(分岐管理シート!AQ199&lt;4, 分岐管理シート!AQ199&gt;9)),AND(OR(分岐管理シート!D199=8, 分岐管理シート!D199=10), OR(分岐管理シート!AQ199&lt;7, 分岐管理シート!AQ199&gt;9))),"error",""))</f>
        <v/>
      </c>
      <c r="CG201" s="644" t="str">
        <f t="shared" si="51"/>
        <v/>
      </c>
      <c r="CH201" s="644" t="str">
        <f>分岐管理シート!BD199</f>
        <v/>
      </c>
      <c r="CI201" s="666" t="str">
        <f t="shared" si="52"/>
        <v/>
      </c>
    </row>
    <row r="202" spans="1:87" ht="24" x14ac:dyDescent="0.15">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88"/>
      <c r="AN202" s="567"/>
      <c r="AO202" s="691"/>
      <c r="AP202" s="564"/>
      <c r="AQ202" s="568"/>
      <c r="AR202" s="622"/>
      <c r="AS202" s="628"/>
      <c r="AT202" s="633"/>
      <c r="AU202" s="655" t="str">
        <f t="shared" si="39"/>
        <v/>
      </c>
      <c r="AV202" s="655" t="str">
        <f t="shared" si="40"/>
        <v/>
      </c>
      <c r="AW202" s="655" t="str">
        <f t="shared" si="29"/>
        <v/>
      </c>
      <c r="AX202" s="655" t="str">
        <f t="shared" si="30"/>
        <v/>
      </c>
      <c r="AY202" s="655" t="str">
        <f t="shared" si="31"/>
        <v/>
      </c>
      <c r="AZ202" s="655" t="str">
        <f>IF(F202="","",IF(OR(AND(分岐管理シート!D200=4,J202="Ⅱ．物価高の克服"),AND(分岐管理シート!D200=8,J202="米国関税措置"),AND(分岐管理シート!D200=10,J202="Ⅰ．生活の安全保障・物価高への対応")),"","error"))</f>
        <v/>
      </c>
      <c r="BA202" s="644" t="str">
        <f t="shared" si="32"/>
        <v/>
      </c>
      <c r="BB202" s="644" t="str">
        <f t="shared" si="41"/>
        <v/>
      </c>
      <c r="BC202" s="656" t="str">
        <f t="shared" si="47"/>
        <v/>
      </c>
      <c r="BD202" s="657" t="str">
        <f t="shared" si="43"/>
        <v/>
      </c>
      <c r="BE202" s="644" t="str">
        <f t="shared" si="44"/>
        <v/>
      </c>
      <c r="BF202" s="655" t="str" cm="1">
        <f t="array" ref="BF202">IF(SUMPRODUCT(COUNTIF(M202:O202, M202:O202))&gt;COUNTA(M202:O202),"error","")</f>
        <v/>
      </c>
      <c r="BG202" s="644" t="str">
        <f t="shared" si="48"/>
        <v/>
      </c>
      <c r="BH202" s="644" t="str">
        <f t="shared" si="49"/>
        <v/>
      </c>
      <c r="BI202" s="644" t="str">
        <f t="shared" si="42"/>
        <v/>
      </c>
      <c r="BJ202" s="647"/>
      <c r="BK202" s="638"/>
      <c r="BL202" s="644" t="str">
        <f t="shared" si="33"/>
        <v/>
      </c>
      <c r="BM202" s="644" t="str">
        <f t="shared" si="38"/>
        <v/>
      </c>
      <c r="BN202" s="644" t="str">
        <f t="shared" si="34"/>
        <v/>
      </c>
      <c r="BO202" s="644" t="str">
        <f t="shared" si="50"/>
        <v/>
      </c>
      <c r="BP202" s="641"/>
      <c r="BQ202" s="644"/>
      <c r="BR202" s="638"/>
      <c r="BS202" s="638"/>
      <c r="BT202" s="644" t="str">
        <f t="shared" si="35"/>
        <v/>
      </c>
      <c r="BU202" s="644" t="str">
        <f t="shared" si="36"/>
        <v/>
      </c>
      <c r="BV202" s="644" t="str">
        <f>IF(F202="","",IF(OR(分岐管理シート!AE200&lt;27,分岐管理シート!AE200&gt;38),"error",""))</f>
        <v/>
      </c>
      <c r="BW202" s="644" t="str">
        <f>IF(AND(D202="R7_補正", OR(分岐管理シート!AF200&lt;27,分岐管理シート!AF200&gt;38)),"error","")</f>
        <v/>
      </c>
      <c r="BX202" s="644" t="str">
        <f>IF(F202="","",IF(OR(分岐管理シート!AG200&lt;27,分岐管理シート!AG200&gt;39),"error",""))</f>
        <v/>
      </c>
      <c r="BY202" s="644" t="str">
        <f>IF(F202="","",IF(AND(AD202="－",OR(分岐管理シート!AG200&lt;27,分岐管理シート!AG200&gt;38)),"error",IF(AND(AD202="○",分岐管理シート!AG200&lt;27),"error","")))</f>
        <v/>
      </c>
      <c r="BZ202" s="641" t="str">
        <f>IF(OR(D202="", D202="R6_補正", D202="R7_予備"),
   "",IF(F202="","",IF(AND(VLOOKUP(AE202,―!$AH$15:$AI$40,2,FALSE) &lt;= VLOOKUP(AF202,―!$AH$15:$AI$40,2,FALSE),VLOOKUP(AF202,―!$AH$15:$AI$40,2,FALSE) &lt;= VLOOKUP(AG202,―!$AH$15:$AI$40,2,FALSE)),"","error")))</f>
        <v/>
      </c>
      <c r="CA202" s="647"/>
      <c r="CB202" s="638"/>
      <c r="CC202" s="638"/>
      <c r="CD202" s="644" t="str">
        <f>IF(F202="","",IF(OR(分岐管理シート!AJ200&lt;1,分岐管理シート!AJ200&gt;88),"error",""))</f>
        <v/>
      </c>
      <c r="CE202" s="644" t="str">
        <f t="shared" si="37"/>
        <v/>
      </c>
      <c r="CF202" s="644" t="str">
        <f>IF(F202="","",IF(OR(AND(分岐管理シート!D200=4, OR(分岐管理シート!AQ200&lt;4, 分岐管理シート!AQ200&gt;9)),AND(OR(分岐管理シート!D200=8, 分岐管理シート!D200=10), OR(分岐管理シート!AQ200&lt;7, 分岐管理シート!AQ200&gt;9))),"error",""))</f>
        <v/>
      </c>
      <c r="CG202" s="644" t="str">
        <f t="shared" si="51"/>
        <v/>
      </c>
      <c r="CH202" s="644" t="str">
        <f>分岐管理シート!BD200</f>
        <v/>
      </c>
      <c r="CI202" s="666" t="str">
        <f t="shared" si="52"/>
        <v/>
      </c>
    </row>
    <row r="203" spans="1:87" ht="24" x14ac:dyDescent="0.15">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88"/>
      <c r="AN203" s="567"/>
      <c r="AO203" s="691"/>
      <c r="AP203" s="564"/>
      <c r="AQ203" s="568"/>
      <c r="AR203" s="622"/>
      <c r="AS203" s="628"/>
      <c r="AT203" s="633"/>
      <c r="AU203" s="655" t="str">
        <f t="shared" si="39"/>
        <v/>
      </c>
      <c r="AV203" s="655" t="str">
        <f t="shared" si="40"/>
        <v/>
      </c>
      <c r="AW203" s="655" t="str">
        <f t="shared" ref="AW203:AW266" si="53">IF(F203="","",IF(G203="○","","error"))</f>
        <v/>
      </c>
      <c r="AX203" s="655" t="str">
        <f t="shared" ref="AX203:AX266" si="54">IF(F203="","",IF(H203="○","","error"))</f>
        <v/>
      </c>
      <c r="AY203" s="655" t="str">
        <f t="shared" ref="AY203:AY266" si="55">IF(F203="","",IF(I203="","error",""))</f>
        <v/>
      </c>
      <c r="AZ203" s="655" t="str">
        <f>IF(F203="","",IF(OR(AND(分岐管理シート!D201=4,J203="Ⅱ．物価高の克服"),AND(分岐管理シート!D201=8,J203="米国関税措置"),AND(分岐管理シート!D201=10,J203="Ⅰ．生活の安全保障・物価高への対応")),"","error"))</f>
        <v/>
      </c>
      <c r="BA203" s="644" t="str">
        <f t="shared" ref="BA203:BA266" si="56">IF(F203="","",IF(K203="○","","error"))</f>
        <v/>
      </c>
      <c r="BB203" s="644" t="str">
        <f t="shared" si="41"/>
        <v/>
      </c>
      <c r="BC203" s="656" t="str">
        <f t="shared" si="47"/>
        <v/>
      </c>
      <c r="BD203" s="657" t="str">
        <f t="shared" si="43"/>
        <v/>
      </c>
      <c r="BE203" s="644" t="str">
        <f t="shared" si="44"/>
        <v/>
      </c>
      <c r="BF203" s="655" t="str" cm="1">
        <f t="array" ref="BF203">IF(SUMPRODUCT(COUNTIF(M203:O203, M203:O203))&gt;COUNTA(M203:O203),"error","")</f>
        <v/>
      </c>
      <c r="BG203" s="644" t="str">
        <f t="shared" si="48"/>
        <v/>
      </c>
      <c r="BH203" s="644" t="str">
        <f t="shared" si="49"/>
        <v/>
      </c>
      <c r="BI203" s="644" t="str">
        <f t="shared" si="42"/>
        <v/>
      </c>
      <c r="BJ203" s="647"/>
      <c r="BK203" s="638"/>
      <c r="BL203" s="644" t="str">
        <f t="shared" ref="BL203:BL266" si="57">IF(F203="","",IF(R203&gt;0,"","error"))</f>
        <v/>
      </c>
      <c r="BM203" s="644" t="str">
        <f t="shared" si="38"/>
        <v/>
      </c>
      <c r="BN203" s="644" t="str">
        <f t="shared" ref="BN203:BN266" si="58">IF(F203="","",IF(Q203&gt;0,"","error"))</f>
        <v/>
      </c>
      <c r="BO203" s="644" t="str">
        <f t="shared" si="50"/>
        <v/>
      </c>
      <c r="BP203" s="641"/>
      <c r="BQ203" s="644"/>
      <c r="BR203" s="638"/>
      <c r="BS203" s="638"/>
      <c r="BT203" s="644" t="str">
        <f t="shared" ref="BT203:BT266" si="59">IF(F203="","",IF(AA203="","error",""))</f>
        <v/>
      </c>
      <c r="BU203" s="644" t="str">
        <f t="shared" ref="BU203:BU266" si="60">IF(F203="","",IF(OR(AB203="",AC203="",AD203=""),"error",""))</f>
        <v/>
      </c>
      <c r="BV203" s="644" t="str">
        <f>IF(F203="","",IF(OR(分岐管理シート!AE201&lt;27,分岐管理シート!AE201&gt;38),"error",""))</f>
        <v/>
      </c>
      <c r="BW203" s="644" t="str">
        <f>IF(AND(D203="R7_補正", OR(分岐管理シート!AF201&lt;27,分岐管理シート!AF201&gt;38)),"error","")</f>
        <v/>
      </c>
      <c r="BX203" s="644" t="str">
        <f>IF(F203="","",IF(OR(分岐管理シート!AG201&lt;27,分岐管理シート!AG201&gt;39),"error",""))</f>
        <v/>
      </c>
      <c r="BY203" s="644" t="str">
        <f>IF(F203="","",IF(AND(AD203="－",OR(分岐管理シート!AG201&lt;27,分岐管理シート!AG201&gt;38)),"error",IF(AND(AD203="○",分岐管理シート!AG201&lt;27),"error","")))</f>
        <v/>
      </c>
      <c r="BZ203" s="641" t="str">
        <f>IF(OR(D203="", D203="R6_補正", D203="R7_予備"),
   "",IF(F203="","",IF(AND(VLOOKUP(AE203,―!$AH$15:$AI$40,2,FALSE) &lt;= VLOOKUP(AF203,―!$AH$15:$AI$40,2,FALSE),VLOOKUP(AF203,―!$AH$15:$AI$40,2,FALSE) &lt;= VLOOKUP(AG203,―!$AH$15:$AI$40,2,FALSE)),"","error")))</f>
        <v/>
      </c>
      <c r="CA203" s="647"/>
      <c r="CB203" s="638"/>
      <c r="CC203" s="638"/>
      <c r="CD203" s="644" t="str">
        <f>IF(F203="","",IF(OR(分岐管理シート!AJ201&lt;1,分岐管理シート!AJ201&gt;88),"error",""))</f>
        <v/>
      </c>
      <c r="CE203" s="644" t="str">
        <f t="shared" si="37"/>
        <v/>
      </c>
      <c r="CF203" s="644" t="str">
        <f>IF(F203="","",IF(OR(AND(分岐管理シート!D201=4, OR(分岐管理シート!AQ201&lt;4, 分岐管理シート!AQ201&gt;9)),AND(OR(分岐管理シート!D201=8, 分岐管理シート!D201=10), OR(分岐管理シート!AQ201&lt;7, 分岐管理シート!AQ201&gt;9))),"error",""))</f>
        <v/>
      </c>
      <c r="CG203" s="644" t="str">
        <f t="shared" si="51"/>
        <v/>
      </c>
      <c r="CH203" s="644" t="str">
        <f>分岐管理シート!BD201</f>
        <v/>
      </c>
      <c r="CI203" s="666" t="str">
        <f t="shared" si="52"/>
        <v/>
      </c>
    </row>
    <row r="204" spans="1:87" ht="24" x14ac:dyDescent="0.15">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88"/>
      <c r="AN204" s="567"/>
      <c r="AO204" s="691"/>
      <c r="AP204" s="564"/>
      <c r="AQ204" s="568"/>
      <c r="AR204" s="622"/>
      <c r="AS204" s="628"/>
      <c r="AT204" s="633"/>
      <c r="AU204" s="655" t="str">
        <f t="shared" si="39"/>
        <v/>
      </c>
      <c r="AV204" s="655" t="str">
        <f t="shared" si="40"/>
        <v/>
      </c>
      <c r="AW204" s="655" t="str">
        <f t="shared" si="53"/>
        <v/>
      </c>
      <c r="AX204" s="655" t="str">
        <f t="shared" si="54"/>
        <v/>
      </c>
      <c r="AY204" s="655" t="str">
        <f t="shared" si="55"/>
        <v/>
      </c>
      <c r="AZ204" s="655" t="str">
        <f>IF(F204="","",IF(OR(AND(分岐管理シート!D202=4,J204="Ⅱ．物価高の克服"),AND(分岐管理シート!D202=8,J204="米国関税措置"),AND(分岐管理シート!D202=10,J204="Ⅰ．生活の安全保障・物価高への対応")),"","error"))</f>
        <v/>
      </c>
      <c r="BA204" s="644" t="str">
        <f t="shared" si="56"/>
        <v/>
      </c>
      <c r="BB204" s="644" t="str">
        <f t="shared" si="41"/>
        <v/>
      </c>
      <c r="BC204" s="656" t="str">
        <f t="shared" si="47"/>
        <v/>
      </c>
      <c r="BD204" s="657" t="str">
        <f t="shared" si="43"/>
        <v/>
      </c>
      <c r="BE204" s="644" t="str">
        <f t="shared" si="44"/>
        <v/>
      </c>
      <c r="BF204" s="655" t="str" cm="1">
        <f t="array" ref="BF204">IF(SUMPRODUCT(COUNTIF(M204:O204, M204:O204))&gt;COUNTA(M204:O204),"error","")</f>
        <v/>
      </c>
      <c r="BG204" s="644" t="str">
        <f t="shared" si="48"/>
        <v/>
      </c>
      <c r="BH204" s="644" t="str">
        <f t="shared" si="49"/>
        <v/>
      </c>
      <c r="BI204" s="644" t="str">
        <f t="shared" si="42"/>
        <v/>
      </c>
      <c r="BJ204" s="647"/>
      <c r="BK204" s="638"/>
      <c r="BL204" s="644" t="str">
        <f t="shared" si="57"/>
        <v/>
      </c>
      <c r="BM204" s="644" t="str">
        <f t="shared" si="38"/>
        <v/>
      </c>
      <c r="BN204" s="644" t="str">
        <f t="shared" si="58"/>
        <v/>
      </c>
      <c r="BO204" s="644" t="str">
        <f t="shared" si="50"/>
        <v/>
      </c>
      <c r="BP204" s="641"/>
      <c r="BQ204" s="644"/>
      <c r="BR204" s="638"/>
      <c r="BS204" s="638"/>
      <c r="BT204" s="644" t="str">
        <f t="shared" si="59"/>
        <v/>
      </c>
      <c r="BU204" s="644" t="str">
        <f t="shared" si="60"/>
        <v/>
      </c>
      <c r="BV204" s="644" t="str">
        <f>IF(F204="","",IF(OR(分岐管理シート!AE202&lt;27,分岐管理シート!AE202&gt;38),"error",""))</f>
        <v/>
      </c>
      <c r="BW204" s="644" t="str">
        <f>IF(AND(D204="R7_補正", OR(分岐管理シート!AF202&lt;27,分岐管理シート!AF202&gt;38)),"error","")</f>
        <v/>
      </c>
      <c r="BX204" s="644" t="str">
        <f>IF(F204="","",IF(OR(分岐管理シート!AG202&lt;27,分岐管理シート!AG202&gt;39),"error",""))</f>
        <v/>
      </c>
      <c r="BY204" s="644" t="str">
        <f>IF(F204="","",IF(AND(AD204="－",OR(分岐管理シート!AG202&lt;27,分岐管理シート!AG202&gt;38)),"error",IF(AND(AD204="○",分岐管理シート!AG202&lt;27),"error","")))</f>
        <v/>
      </c>
      <c r="BZ204" s="641" t="str">
        <f>IF(OR(D204="", D204="R6_補正", D204="R7_予備"),
   "",IF(F204="","",IF(AND(VLOOKUP(AE204,―!$AH$15:$AI$40,2,FALSE) &lt;= VLOOKUP(AF204,―!$AH$15:$AI$40,2,FALSE),VLOOKUP(AF204,―!$AH$15:$AI$40,2,FALSE) &lt;= VLOOKUP(AG204,―!$AH$15:$AI$40,2,FALSE)),"","error")))</f>
        <v/>
      </c>
      <c r="CA204" s="647"/>
      <c r="CB204" s="638"/>
      <c r="CC204" s="638"/>
      <c r="CD204" s="644" t="str">
        <f>IF(F204="","",IF(OR(分岐管理シート!AJ202&lt;1,分岐管理シート!AJ202&gt;88),"error",""))</f>
        <v/>
      </c>
      <c r="CE204" s="644" t="str">
        <f t="shared" ref="CE204:CE267" si="61">IF(F204="","",IF(OR(AH204="",AI204="",AP204=""),"error",""))</f>
        <v/>
      </c>
      <c r="CF204" s="644" t="str">
        <f>IF(F204="","",IF(OR(AND(分岐管理シート!D202=4, OR(分岐管理シート!AQ202&lt;4, 分岐管理シート!AQ202&gt;9)),AND(OR(分岐管理シート!D202=8, 分岐管理シート!D202=10), OR(分岐管理シート!AQ202&lt;7, 分岐管理シート!AQ202&gt;9))),"error",""))</f>
        <v/>
      </c>
      <c r="CG204" s="644" t="str">
        <f t="shared" si="51"/>
        <v/>
      </c>
      <c r="CH204" s="644" t="str">
        <f>分岐管理シート!BD202</f>
        <v/>
      </c>
      <c r="CI204" s="666" t="str">
        <f t="shared" si="52"/>
        <v/>
      </c>
    </row>
    <row r="205" spans="1:87" ht="24" x14ac:dyDescent="0.15">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88"/>
      <c r="AN205" s="567"/>
      <c r="AO205" s="691"/>
      <c r="AP205" s="564"/>
      <c r="AQ205" s="568"/>
      <c r="AR205" s="622"/>
      <c r="AS205" s="628"/>
      <c r="AT205" s="633"/>
      <c r="AU205" s="655" t="str">
        <f t="shared" si="39"/>
        <v/>
      </c>
      <c r="AV205" s="655" t="str">
        <f t="shared" si="40"/>
        <v/>
      </c>
      <c r="AW205" s="655" t="str">
        <f t="shared" si="53"/>
        <v/>
      </c>
      <c r="AX205" s="655" t="str">
        <f t="shared" si="54"/>
        <v/>
      </c>
      <c r="AY205" s="655" t="str">
        <f t="shared" si="55"/>
        <v/>
      </c>
      <c r="AZ205" s="655" t="str">
        <f>IF(F205="","",IF(OR(AND(分岐管理シート!D203=4,J205="Ⅱ．物価高の克服"),AND(分岐管理シート!D203=8,J205="米国関税措置"),AND(分岐管理シート!D203=10,J205="Ⅰ．生活の安全保障・物価高への対応")),"","error"))</f>
        <v/>
      </c>
      <c r="BA205" s="644" t="str">
        <f t="shared" si="56"/>
        <v/>
      </c>
      <c r="BB205" s="644" t="str">
        <f t="shared" si="41"/>
        <v/>
      </c>
      <c r="BC205" s="656" t="str">
        <f t="shared" si="47"/>
        <v/>
      </c>
      <c r="BD205" s="657" t="str">
        <f t="shared" si="43"/>
        <v/>
      </c>
      <c r="BE205" s="644" t="str">
        <f t="shared" si="44"/>
        <v/>
      </c>
      <c r="BF205" s="655" t="str" cm="1">
        <f t="array" ref="BF205">IF(SUMPRODUCT(COUNTIF(M205:O205, M205:O205))&gt;COUNTA(M205:O205),"error","")</f>
        <v/>
      </c>
      <c r="BG205" s="644" t="str">
        <f t="shared" si="48"/>
        <v/>
      </c>
      <c r="BH205" s="644" t="str">
        <f t="shared" si="49"/>
        <v/>
      </c>
      <c r="BI205" s="644" t="str">
        <f t="shared" si="42"/>
        <v/>
      </c>
      <c r="BJ205" s="647"/>
      <c r="BK205" s="638"/>
      <c r="BL205" s="644" t="str">
        <f t="shared" si="57"/>
        <v/>
      </c>
      <c r="BM205" s="644" t="str">
        <f t="shared" si="38"/>
        <v/>
      </c>
      <c r="BN205" s="644" t="str">
        <f t="shared" si="58"/>
        <v/>
      </c>
      <c r="BO205" s="644" t="str">
        <f t="shared" si="50"/>
        <v/>
      </c>
      <c r="BP205" s="641"/>
      <c r="BQ205" s="644"/>
      <c r="BR205" s="638"/>
      <c r="BS205" s="638"/>
      <c r="BT205" s="644" t="str">
        <f t="shared" si="59"/>
        <v/>
      </c>
      <c r="BU205" s="644" t="str">
        <f t="shared" si="60"/>
        <v/>
      </c>
      <c r="BV205" s="644" t="str">
        <f>IF(F205="","",IF(OR(分岐管理シート!AE203&lt;27,分岐管理シート!AE203&gt;38),"error",""))</f>
        <v/>
      </c>
      <c r="BW205" s="644" t="str">
        <f>IF(AND(D205="R7_補正", OR(分岐管理シート!AF203&lt;27,分岐管理シート!AF203&gt;38)),"error","")</f>
        <v/>
      </c>
      <c r="BX205" s="644" t="str">
        <f>IF(F205="","",IF(OR(分岐管理シート!AG203&lt;27,分岐管理シート!AG203&gt;39),"error",""))</f>
        <v/>
      </c>
      <c r="BY205" s="644" t="str">
        <f>IF(F205="","",IF(AND(AD205="－",OR(分岐管理シート!AG203&lt;27,分岐管理シート!AG203&gt;38)),"error",IF(AND(AD205="○",分岐管理シート!AG203&lt;27),"error","")))</f>
        <v/>
      </c>
      <c r="BZ205" s="641" t="str">
        <f>IF(OR(D205="", D205="R6_補正", D205="R7_予備"),
   "",IF(F205="","",IF(AND(VLOOKUP(AE205,―!$AH$15:$AI$40,2,FALSE) &lt;= VLOOKUP(AF205,―!$AH$15:$AI$40,2,FALSE),VLOOKUP(AF205,―!$AH$15:$AI$40,2,FALSE) &lt;= VLOOKUP(AG205,―!$AH$15:$AI$40,2,FALSE)),"","error")))</f>
        <v/>
      </c>
      <c r="CA205" s="647"/>
      <c r="CB205" s="638"/>
      <c r="CC205" s="638"/>
      <c r="CD205" s="644" t="str">
        <f>IF(F205="","",IF(OR(分岐管理シート!AJ203&lt;1,分岐管理シート!AJ203&gt;88),"error",""))</f>
        <v/>
      </c>
      <c r="CE205" s="644" t="str">
        <f t="shared" si="61"/>
        <v/>
      </c>
      <c r="CF205" s="644" t="str">
        <f>IF(F205="","",IF(OR(AND(分岐管理シート!D203=4, OR(分岐管理シート!AQ203&lt;4, 分岐管理シート!AQ203&gt;9)),AND(OR(分岐管理シート!D203=8, 分岐管理シート!D203=10), OR(分岐管理シート!AQ203&lt;7, 分岐管理シート!AQ203&gt;9))),"error",""))</f>
        <v/>
      </c>
      <c r="CG205" s="644" t="str">
        <f t="shared" si="51"/>
        <v/>
      </c>
      <c r="CH205" s="644" t="str">
        <f>分岐管理シート!BD203</f>
        <v/>
      </c>
      <c r="CI205" s="666" t="str">
        <f t="shared" si="52"/>
        <v/>
      </c>
    </row>
    <row r="206" spans="1:87" ht="24" x14ac:dyDescent="0.15">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88"/>
      <c r="AN206" s="567"/>
      <c r="AO206" s="691"/>
      <c r="AP206" s="564"/>
      <c r="AQ206" s="568"/>
      <c r="AR206" s="622"/>
      <c r="AS206" s="628"/>
      <c r="AT206" s="633"/>
      <c r="AU206" s="655" t="str">
        <f t="shared" si="39"/>
        <v/>
      </c>
      <c r="AV206" s="655" t="str">
        <f t="shared" si="40"/>
        <v/>
      </c>
      <c r="AW206" s="655" t="str">
        <f t="shared" si="53"/>
        <v/>
      </c>
      <c r="AX206" s="655" t="str">
        <f t="shared" si="54"/>
        <v/>
      </c>
      <c r="AY206" s="655" t="str">
        <f t="shared" si="55"/>
        <v/>
      </c>
      <c r="AZ206" s="655" t="str">
        <f>IF(F206="","",IF(OR(AND(分岐管理シート!D204=4,J206="Ⅱ．物価高の克服"),AND(分岐管理シート!D204=8,J206="米国関税措置"),AND(分岐管理シート!D204=10,J206="Ⅰ．生活の安全保障・物価高への対応")),"","error"))</f>
        <v/>
      </c>
      <c r="BA206" s="644" t="str">
        <f t="shared" si="56"/>
        <v/>
      </c>
      <c r="BB206" s="644" t="str">
        <f t="shared" si="41"/>
        <v/>
      </c>
      <c r="BC206" s="656" t="str">
        <f t="shared" si="47"/>
        <v/>
      </c>
      <c r="BD206" s="657" t="str">
        <f t="shared" si="43"/>
        <v/>
      </c>
      <c r="BE206" s="644" t="str">
        <f t="shared" si="44"/>
        <v/>
      </c>
      <c r="BF206" s="655" t="str" cm="1">
        <f t="array" ref="BF206">IF(SUMPRODUCT(COUNTIF(M206:O206, M206:O206))&gt;COUNTA(M206:O206),"error","")</f>
        <v/>
      </c>
      <c r="BG206" s="644" t="str">
        <f t="shared" si="48"/>
        <v/>
      </c>
      <c r="BH206" s="644" t="str">
        <f t="shared" si="49"/>
        <v/>
      </c>
      <c r="BI206" s="644" t="str">
        <f t="shared" si="42"/>
        <v/>
      </c>
      <c r="BJ206" s="647"/>
      <c r="BK206" s="638"/>
      <c r="BL206" s="644" t="str">
        <f t="shared" si="57"/>
        <v/>
      </c>
      <c r="BM206" s="644" t="str">
        <f t="shared" ref="BM206:BM269" si="62">IF(F206="","",IF(R206=INT(R206),"","error"))</f>
        <v/>
      </c>
      <c r="BN206" s="644" t="str">
        <f t="shared" si="58"/>
        <v/>
      </c>
      <c r="BO206" s="644" t="str">
        <f t="shared" si="50"/>
        <v/>
      </c>
      <c r="BP206" s="641"/>
      <c r="BQ206" s="644"/>
      <c r="BR206" s="638"/>
      <c r="BS206" s="638"/>
      <c r="BT206" s="644" t="str">
        <f t="shared" si="59"/>
        <v/>
      </c>
      <c r="BU206" s="644" t="str">
        <f t="shared" si="60"/>
        <v/>
      </c>
      <c r="BV206" s="644" t="str">
        <f>IF(F206="","",IF(OR(分岐管理シート!AE204&lt;27,分岐管理シート!AE204&gt;38),"error",""))</f>
        <v/>
      </c>
      <c r="BW206" s="644" t="str">
        <f>IF(AND(D206="R7_補正", OR(分岐管理シート!AF204&lt;27,分岐管理シート!AF204&gt;38)),"error","")</f>
        <v/>
      </c>
      <c r="BX206" s="644" t="str">
        <f>IF(F206="","",IF(OR(分岐管理シート!AG204&lt;27,分岐管理シート!AG204&gt;39),"error",""))</f>
        <v/>
      </c>
      <c r="BY206" s="644" t="str">
        <f>IF(F206="","",IF(AND(AD206="－",OR(分岐管理シート!AG204&lt;27,分岐管理シート!AG204&gt;38)),"error",IF(AND(AD206="○",分岐管理シート!AG204&lt;27),"error","")))</f>
        <v/>
      </c>
      <c r="BZ206" s="641" t="str">
        <f>IF(OR(D206="", D206="R6_補正", D206="R7_予備"),
   "",IF(F206="","",IF(AND(VLOOKUP(AE206,―!$AH$15:$AI$40,2,FALSE) &lt;= VLOOKUP(AF206,―!$AH$15:$AI$40,2,FALSE),VLOOKUP(AF206,―!$AH$15:$AI$40,2,FALSE) &lt;= VLOOKUP(AG206,―!$AH$15:$AI$40,2,FALSE)),"","error")))</f>
        <v/>
      </c>
      <c r="CA206" s="647"/>
      <c r="CB206" s="638"/>
      <c r="CC206" s="638"/>
      <c r="CD206" s="644" t="str">
        <f>IF(F206="","",IF(OR(分岐管理シート!AJ204&lt;1,分岐管理シート!AJ204&gt;88),"error",""))</f>
        <v/>
      </c>
      <c r="CE206" s="644" t="str">
        <f t="shared" si="61"/>
        <v/>
      </c>
      <c r="CF206" s="644" t="str">
        <f>IF(F206="","",IF(OR(AND(分岐管理シート!D204=4, OR(分岐管理シート!AQ204&lt;4, 分岐管理シート!AQ204&gt;9)),AND(OR(分岐管理シート!D204=8, 分岐管理シート!D204=10), OR(分岐管理シート!AQ204&lt;7, 分岐管理シート!AQ204&gt;9))),"error",""))</f>
        <v/>
      </c>
      <c r="CG206" s="644" t="str">
        <f t="shared" si="51"/>
        <v/>
      </c>
      <c r="CH206" s="644" t="str">
        <f>分岐管理シート!BD204</f>
        <v/>
      </c>
      <c r="CI206" s="666" t="str">
        <f t="shared" si="52"/>
        <v/>
      </c>
    </row>
    <row r="207" spans="1:87" ht="24" x14ac:dyDescent="0.15">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88"/>
      <c r="AN207" s="567"/>
      <c r="AO207" s="691"/>
      <c r="AP207" s="564"/>
      <c r="AQ207" s="568"/>
      <c r="AR207" s="622"/>
      <c r="AS207" s="628"/>
      <c r="AT207" s="633"/>
      <c r="AU207" s="655" t="str">
        <f t="shared" ref="AU207:AU270" si="63">IF(F207="","",IF(OR(D207="R6_補正",D207="R7_予備",D207="R7_補正"),"","error"))</f>
        <v/>
      </c>
      <c r="AV207" s="655" t="str">
        <f t="shared" ref="AV207:AV270" si="64">IF(F207="","",IF(E207="推奨事業","","error"))</f>
        <v/>
      </c>
      <c r="AW207" s="655" t="str">
        <f t="shared" si="53"/>
        <v/>
      </c>
      <c r="AX207" s="655" t="str">
        <f t="shared" si="54"/>
        <v/>
      </c>
      <c r="AY207" s="655" t="str">
        <f t="shared" si="55"/>
        <v/>
      </c>
      <c r="AZ207" s="655" t="str">
        <f>IF(F207="","",IF(OR(AND(分岐管理シート!D205=4,J207="Ⅱ．物価高の克服"),AND(分岐管理シート!D205=8,J207="米国関税措置"),AND(分岐管理シート!D205=10,J207="Ⅰ．生活の安全保障・物価高への対応")),"","error"))</f>
        <v/>
      </c>
      <c r="BA207" s="644" t="str">
        <f t="shared" si="56"/>
        <v/>
      </c>
      <c r="BB207" s="644" t="str">
        <f t="shared" ref="BB207:BB270" si="65">IF(F207="","",IF(L207="","error",""))</f>
        <v/>
      </c>
      <c r="BC207" s="656" t="str">
        <f t="shared" si="47"/>
        <v/>
      </c>
      <c r="BD207" s="657" t="str">
        <f t="shared" si="43"/>
        <v/>
      </c>
      <c r="BE207" s="644" t="str">
        <f t="shared" si="44"/>
        <v/>
      </c>
      <c r="BF207" s="655" t="str" cm="1">
        <f t="array" ref="BF207">IF(SUMPRODUCT(COUNTIF(M207:O207, M207:O207))&gt;COUNTA(M207:O207),"error","")</f>
        <v/>
      </c>
      <c r="BG207" s="644" t="str">
        <f t="shared" si="48"/>
        <v/>
      </c>
      <c r="BH207" s="644" t="str">
        <f t="shared" si="49"/>
        <v/>
      </c>
      <c r="BI207" s="644" t="str">
        <f t="shared" ref="BI207:BI270" si="66">IF(F207="","",IF(OR(AND(D207="R6_補正",S207&gt;0,W207=0,X207=0),AND(D207="R7_予備",S207=0,W207&gt;0,X207=0),AND(D207="R7_補正",S207=0,W207=0,X207&gt;0)),"","error"))</f>
        <v/>
      </c>
      <c r="BJ207" s="647"/>
      <c r="BK207" s="638"/>
      <c r="BL207" s="644" t="str">
        <f t="shared" si="57"/>
        <v/>
      </c>
      <c r="BM207" s="644" t="str">
        <f t="shared" si="62"/>
        <v/>
      </c>
      <c r="BN207" s="644" t="str">
        <f t="shared" si="58"/>
        <v/>
      </c>
      <c r="BO207" s="644" t="str">
        <f t="shared" si="50"/>
        <v/>
      </c>
      <c r="BP207" s="641"/>
      <c r="BQ207" s="644"/>
      <c r="BR207" s="638"/>
      <c r="BS207" s="638"/>
      <c r="BT207" s="644" t="str">
        <f t="shared" si="59"/>
        <v/>
      </c>
      <c r="BU207" s="644" t="str">
        <f t="shared" si="60"/>
        <v/>
      </c>
      <c r="BV207" s="644" t="str">
        <f>IF(F207="","",IF(OR(分岐管理シート!AE205&lt;27,分岐管理シート!AE205&gt;38),"error",""))</f>
        <v/>
      </c>
      <c r="BW207" s="644" t="str">
        <f>IF(AND(D207="R7_補正", OR(分岐管理シート!AF205&lt;27,分岐管理シート!AF205&gt;38)),"error","")</f>
        <v/>
      </c>
      <c r="BX207" s="644" t="str">
        <f>IF(F207="","",IF(OR(分岐管理シート!AG205&lt;27,分岐管理シート!AG205&gt;39),"error",""))</f>
        <v/>
      </c>
      <c r="BY207" s="644" t="str">
        <f>IF(F207="","",IF(AND(AD207="－",OR(分岐管理シート!AG205&lt;27,分岐管理シート!AG205&gt;38)),"error",IF(AND(AD207="○",分岐管理シート!AG205&lt;27),"error","")))</f>
        <v/>
      </c>
      <c r="BZ207" s="641" t="str">
        <f>IF(OR(D207="", D207="R6_補正", D207="R7_予備"),
   "",IF(F207="","",IF(AND(VLOOKUP(AE207,―!$AH$15:$AI$40,2,FALSE) &lt;= VLOOKUP(AF207,―!$AH$15:$AI$40,2,FALSE),VLOOKUP(AF207,―!$AH$15:$AI$40,2,FALSE) &lt;= VLOOKUP(AG207,―!$AH$15:$AI$40,2,FALSE)),"","error")))</f>
        <v/>
      </c>
      <c r="CA207" s="647"/>
      <c r="CB207" s="638"/>
      <c r="CC207" s="638"/>
      <c r="CD207" s="644" t="str">
        <f>IF(F207="","",IF(OR(分岐管理シート!AJ205&lt;1,分岐管理シート!AJ205&gt;88),"error",""))</f>
        <v/>
      </c>
      <c r="CE207" s="644" t="str">
        <f t="shared" si="61"/>
        <v/>
      </c>
      <c r="CF207" s="644" t="str">
        <f>IF(F207="","",IF(OR(AND(分岐管理シート!D205=4, OR(分岐管理シート!AQ205&lt;4, 分岐管理シート!AQ205&gt;9)),AND(OR(分岐管理シート!D205=8, 分岐管理シート!D205=10), OR(分岐管理シート!AQ205&lt;7, 分岐管理シート!AQ205&gt;9))),"error",""))</f>
        <v/>
      </c>
      <c r="CG207" s="644" t="str">
        <f t="shared" si="51"/>
        <v/>
      </c>
      <c r="CH207" s="644" t="str">
        <f>分岐管理シート!BD205</f>
        <v/>
      </c>
      <c r="CI207" s="666" t="str">
        <f t="shared" si="52"/>
        <v/>
      </c>
    </row>
    <row r="208" spans="1:87" ht="24" x14ac:dyDescent="0.15">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88"/>
      <c r="AN208" s="567"/>
      <c r="AO208" s="691"/>
      <c r="AP208" s="564"/>
      <c r="AQ208" s="568"/>
      <c r="AR208" s="622"/>
      <c r="AS208" s="628"/>
      <c r="AT208" s="633"/>
      <c r="AU208" s="655" t="str">
        <f t="shared" si="63"/>
        <v/>
      </c>
      <c r="AV208" s="655" t="str">
        <f t="shared" si="64"/>
        <v/>
      </c>
      <c r="AW208" s="655" t="str">
        <f t="shared" si="53"/>
        <v/>
      </c>
      <c r="AX208" s="655" t="str">
        <f t="shared" si="54"/>
        <v/>
      </c>
      <c r="AY208" s="655" t="str">
        <f t="shared" si="55"/>
        <v/>
      </c>
      <c r="AZ208" s="655" t="str">
        <f>IF(F208="","",IF(OR(AND(分岐管理シート!D206=4,J208="Ⅱ．物価高の克服"),AND(分岐管理シート!D206=8,J208="米国関税措置"),AND(分岐管理シート!D206=10,J208="Ⅰ．生活の安全保障・物価高への対応")),"","error"))</f>
        <v/>
      </c>
      <c r="BA208" s="644" t="str">
        <f t="shared" si="56"/>
        <v/>
      </c>
      <c r="BB208" s="644" t="str">
        <f t="shared" si="65"/>
        <v/>
      </c>
      <c r="BC208" s="656" t="str">
        <f t="shared" si="47"/>
        <v/>
      </c>
      <c r="BD208" s="657" t="str">
        <f t="shared" ref="BD208:BD271" si="67">IF(AND(M208="", N208&lt;&gt;""), "error", "")</f>
        <v/>
      </c>
      <c r="BE208" s="644" t="str">
        <f t="shared" ref="BE208:BE271" si="68">IF(AND(N208="", O208&lt;&gt;""), "error", "")</f>
        <v/>
      </c>
      <c r="BF208" s="655" t="str" cm="1">
        <f t="array" ref="BF208">IF(SUMPRODUCT(COUNTIF(M208:O208, M208:O208))&gt;COUNTA(M208:O208),"error","")</f>
        <v/>
      </c>
      <c r="BG208" s="644" t="str">
        <f t="shared" si="48"/>
        <v/>
      </c>
      <c r="BH208" s="644" t="str">
        <f t="shared" si="49"/>
        <v/>
      </c>
      <c r="BI208" s="644" t="str">
        <f t="shared" si="66"/>
        <v/>
      </c>
      <c r="BJ208" s="647"/>
      <c r="BK208" s="638"/>
      <c r="BL208" s="644" t="str">
        <f t="shared" si="57"/>
        <v/>
      </c>
      <c r="BM208" s="644" t="str">
        <f t="shared" si="62"/>
        <v/>
      </c>
      <c r="BN208" s="644" t="str">
        <f t="shared" si="58"/>
        <v/>
      </c>
      <c r="BO208" s="644" t="str">
        <f t="shared" si="50"/>
        <v/>
      </c>
      <c r="BP208" s="641"/>
      <c r="BQ208" s="644"/>
      <c r="BR208" s="638"/>
      <c r="BS208" s="638"/>
      <c r="BT208" s="644" t="str">
        <f t="shared" si="59"/>
        <v/>
      </c>
      <c r="BU208" s="644" t="str">
        <f t="shared" si="60"/>
        <v/>
      </c>
      <c r="BV208" s="644" t="str">
        <f>IF(F208="","",IF(OR(分岐管理シート!AE206&lt;27,分岐管理シート!AE206&gt;38),"error",""))</f>
        <v/>
      </c>
      <c r="BW208" s="644" t="str">
        <f>IF(AND(D208="R7_補正", OR(分岐管理シート!AF206&lt;27,分岐管理シート!AF206&gt;38)),"error","")</f>
        <v/>
      </c>
      <c r="BX208" s="644" t="str">
        <f>IF(F208="","",IF(OR(分岐管理シート!AG206&lt;27,分岐管理シート!AG206&gt;39),"error",""))</f>
        <v/>
      </c>
      <c r="BY208" s="644" t="str">
        <f>IF(F208="","",IF(AND(AD208="－",OR(分岐管理シート!AG206&lt;27,分岐管理シート!AG206&gt;38)),"error",IF(AND(AD208="○",分岐管理シート!AG206&lt;27),"error","")))</f>
        <v/>
      </c>
      <c r="BZ208" s="641" t="str">
        <f>IF(OR(D208="", D208="R6_補正", D208="R7_予備"),
   "",IF(F208="","",IF(AND(VLOOKUP(AE208,―!$AH$15:$AI$40,2,FALSE) &lt;= VLOOKUP(AF208,―!$AH$15:$AI$40,2,FALSE),VLOOKUP(AF208,―!$AH$15:$AI$40,2,FALSE) &lt;= VLOOKUP(AG208,―!$AH$15:$AI$40,2,FALSE)),"","error")))</f>
        <v/>
      </c>
      <c r="CA208" s="647"/>
      <c r="CB208" s="638"/>
      <c r="CC208" s="638"/>
      <c r="CD208" s="644" t="str">
        <f>IF(F208="","",IF(OR(分岐管理シート!AJ206&lt;1,分岐管理シート!AJ206&gt;88),"error",""))</f>
        <v/>
      </c>
      <c r="CE208" s="644" t="str">
        <f t="shared" si="61"/>
        <v/>
      </c>
      <c r="CF208" s="644" t="str">
        <f>IF(F208="","",IF(OR(AND(分岐管理シート!D206=4, OR(分岐管理シート!AQ206&lt;4, 分岐管理シート!AQ206&gt;9)),AND(OR(分岐管理シート!D206=8, 分岐管理シート!D206=10), OR(分岐管理シート!AQ206&lt;7, 分岐管理シート!AQ206&gt;9))),"error",""))</f>
        <v/>
      </c>
      <c r="CG208" s="644" t="str">
        <f t="shared" si="51"/>
        <v/>
      </c>
      <c r="CH208" s="644" t="str">
        <f>分岐管理シート!BD206</f>
        <v/>
      </c>
      <c r="CI208" s="666" t="str">
        <f t="shared" si="52"/>
        <v/>
      </c>
    </row>
    <row r="209" spans="1:87" ht="24" x14ac:dyDescent="0.15">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88"/>
      <c r="AN209" s="567"/>
      <c r="AO209" s="691"/>
      <c r="AP209" s="564"/>
      <c r="AQ209" s="568"/>
      <c r="AR209" s="622"/>
      <c r="AS209" s="628"/>
      <c r="AT209" s="633"/>
      <c r="AU209" s="655" t="str">
        <f t="shared" si="63"/>
        <v/>
      </c>
      <c r="AV209" s="655" t="str">
        <f t="shared" si="64"/>
        <v/>
      </c>
      <c r="AW209" s="655" t="str">
        <f t="shared" si="53"/>
        <v/>
      </c>
      <c r="AX209" s="655" t="str">
        <f t="shared" si="54"/>
        <v/>
      </c>
      <c r="AY209" s="655" t="str">
        <f t="shared" si="55"/>
        <v/>
      </c>
      <c r="AZ209" s="655" t="str">
        <f>IF(F209="","",IF(OR(AND(分岐管理シート!D207=4,J209="Ⅱ．物価高の克服"),AND(分岐管理シート!D207=8,J209="米国関税措置"),AND(分岐管理シート!D207=10,J209="Ⅰ．生活の安全保障・物価高への対応")),"","error"))</f>
        <v/>
      </c>
      <c r="BA209" s="644" t="str">
        <f t="shared" si="56"/>
        <v/>
      </c>
      <c r="BB209" s="644" t="str">
        <f t="shared" si="65"/>
        <v/>
      </c>
      <c r="BC209" s="656" t="str">
        <f t="shared" ref="BC209:BC272" si="71">IF(AND(L209&lt;&gt;"①食料品の物価高騰に対する特別加算", M209&lt;&gt;"", N209&lt;&gt;""), "error", "")</f>
        <v/>
      </c>
      <c r="BD209" s="657" t="str">
        <f t="shared" si="67"/>
        <v/>
      </c>
      <c r="BE209" s="644" t="str">
        <f t="shared" si="68"/>
        <v/>
      </c>
      <c r="BF209" s="655" t="str" cm="1">
        <f t="array" ref="BF209">IF(SUMPRODUCT(COUNTIF(M209:O209, M209:O209))&gt;COUNTA(M209:O209),"error","")</f>
        <v/>
      </c>
      <c r="BG209" s="644" t="str">
        <f t="shared" ref="BG209:BG272" si="72">IF(AND(COUNTIF(L209,"*推奨*")&gt;0,P209=""),"error","")</f>
        <v/>
      </c>
      <c r="BH209" s="644" t="str">
        <f t="shared" ref="BH209:BH272" si="73">IF(AND(COUNTIF(L209,"*推奨*")&lt;1,P209&lt;&gt;""),"error","")</f>
        <v/>
      </c>
      <c r="BI209" s="644" t="str">
        <f t="shared" si="66"/>
        <v/>
      </c>
      <c r="BJ209" s="647"/>
      <c r="BK209" s="638"/>
      <c r="BL209" s="644" t="str">
        <f t="shared" si="57"/>
        <v/>
      </c>
      <c r="BM209" s="644" t="str">
        <f t="shared" si="62"/>
        <v/>
      </c>
      <c r="BN209" s="644" t="str">
        <f t="shared" si="58"/>
        <v/>
      </c>
      <c r="BO209" s="644" t="str">
        <f t="shared" ref="BO209:BO272" si="74">IF(AND(D209="R7_補正",Z209&gt;Q209), "error","")</f>
        <v/>
      </c>
      <c r="BP209" s="641"/>
      <c r="BQ209" s="644"/>
      <c r="BR209" s="638"/>
      <c r="BS209" s="638"/>
      <c r="BT209" s="644" t="str">
        <f t="shared" si="59"/>
        <v/>
      </c>
      <c r="BU209" s="644" t="str">
        <f t="shared" si="60"/>
        <v/>
      </c>
      <c r="BV209" s="644" t="str">
        <f>IF(F209="","",IF(OR(分岐管理シート!AE207&lt;27,分岐管理シート!AE207&gt;38),"error",""))</f>
        <v/>
      </c>
      <c r="BW209" s="644" t="str">
        <f>IF(AND(D209="R7_補正", OR(分岐管理シート!AF207&lt;27,分岐管理シート!AF207&gt;38)),"error","")</f>
        <v/>
      </c>
      <c r="BX209" s="644" t="str">
        <f>IF(F209="","",IF(OR(分岐管理シート!AG207&lt;27,分岐管理シート!AG207&gt;39),"error",""))</f>
        <v/>
      </c>
      <c r="BY209" s="644" t="str">
        <f>IF(F209="","",IF(AND(AD209="－",OR(分岐管理シート!AG207&lt;27,分岐管理シート!AG207&gt;38)),"error",IF(AND(AD209="○",分岐管理シート!AG207&lt;27),"error","")))</f>
        <v/>
      </c>
      <c r="BZ209" s="641" t="str">
        <f>IF(OR(D209="", D209="R6_補正", D209="R7_予備"),
   "",IF(F209="","",IF(AND(VLOOKUP(AE209,―!$AH$15:$AI$40,2,FALSE) &lt;= VLOOKUP(AF209,―!$AH$15:$AI$40,2,FALSE),VLOOKUP(AF209,―!$AH$15:$AI$40,2,FALSE) &lt;= VLOOKUP(AG209,―!$AH$15:$AI$40,2,FALSE)),"","error")))</f>
        <v/>
      </c>
      <c r="CA209" s="647"/>
      <c r="CB209" s="638"/>
      <c r="CC209" s="638"/>
      <c r="CD209" s="644" t="str">
        <f>IF(F209="","",IF(OR(分岐管理シート!AJ207&lt;1,分岐管理シート!AJ207&gt;88),"error",""))</f>
        <v/>
      </c>
      <c r="CE209" s="644" t="str">
        <f t="shared" si="61"/>
        <v/>
      </c>
      <c r="CF209" s="644" t="str">
        <f>IF(F209="","",IF(OR(AND(分岐管理シート!D207=4, OR(分岐管理シート!AQ207&lt;4, 分岐管理シート!AQ207&gt;9)),AND(OR(分岐管理シート!D207=8, 分岐管理シート!D207=10), OR(分岐管理シート!AQ207&lt;7, 分岐管理シート!AQ207&gt;9))),"error",""))</f>
        <v/>
      </c>
      <c r="CG209" s="644" t="str">
        <f t="shared" ref="CG209:CG272" si="75">IF(F209="","",IF(AND(OR(D209="R7_予備",D209="R7_補正"),OR(AR209="R6当初（地）",AR209="R6補正（地）",AR209="R6予備費（地）")),"error",""))</f>
        <v/>
      </c>
      <c r="CH209" s="644" t="str">
        <f>分岐管理シート!BD207</f>
        <v/>
      </c>
      <c r="CI209" s="666"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4" x14ac:dyDescent="0.15">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88"/>
      <c r="AN210" s="567"/>
      <c r="AO210" s="691"/>
      <c r="AP210" s="564"/>
      <c r="AQ210" s="568"/>
      <c r="AR210" s="622"/>
      <c r="AS210" s="628"/>
      <c r="AT210" s="633"/>
      <c r="AU210" s="655" t="str">
        <f t="shared" si="63"/>
        <v/>
      </c>
      <c r="AV210" s="655" t="str">
        <f t="shared" si="64"/>
        <v/>
      </c>
      <c r="AW210" s="655" t="str">
        <f t="shared" si="53"/>
        <v/>
      </c>
      <c r="AX210" s="655" t="str">
        <f t="shared" si="54"/>
        <v/>
      </c>
      <c r="AY210" s="655" t="str">
        <f t="shared" si="55"/>
        <v/>
      </c>
      <c r="AZ210" s="655" t="str">
        <f>IF(F210="","",IF(OR(AND(分岐管理シート!D208=4,J210="Ⅱ．物価高の克服"),AND(分岐管理シート!D208=8,J210="米国関税措置"),AND(分岐管理シート!D208=10,J210="Ⅰ．生活の安全保障・物価高への対応")),"","error"))</f>
        <v/>
      </c>
      <c r="BA210" s="644" t="str">
        <f t="shared" si="56"/>
        <v/>
      </c>
      <c r="BB210" s="644" t="str">
        <f t="shared" si="65"/>
        <v/>
      </c>
      <c r="BC210" s="656" t="str">
        <f t="shared" si="71"/>
        <v/>
      </c>
      <c r="BD210" s="657" t="str">
        <f t="shared" si="67"/>
        <v/>
      </c>
      <c r="BE210" s="644" t="str">
        <f t="shared" si="68"/>
        <v/>
      </c>
      <c r="BF210" s="655" t="str" cm="1">
        <f t="array" ref="BF210">IF(SUMPRODUCT(COUNTIF(M210:O210, M210:O210))&gt;COUNTA(M210:O210),"error","")</f>
        <v/>
      </c>
      <c r="BG210" s="644" t="str">
        <f t="shared" si="72"/>
        <v/>
      </c>
      <c r="BH210" s="644" t="str">
        <f t="shared" si="73"/>
        <v/>
      </c>
      <c r="BI210" s="644" t="str">
        <f t="shared" si="66"/>
        <v/>
      </c>
      <c r="BJ210" s="647"/>
      <c r="BK210" s="638"/>
      <c r="BL210" s="644" t="str">
        <f t="shared" si="57"/>
        <v/>
      </c>
      <c r="BM210" s="644" t="str">
        <f t="shared" si="62"/>
        <v/>
      </c>
      <c r="BN210" s="644" t="str">
        <f t="shared" si="58"/>
        <v/>
      </c>
      <c r="BO210" s="644" t="str">
        <f t="shared" si="74"/>
        <v/>
      </c>
      <c r="BP210" s="641"/>
      <c r="BQ210" s="644"/>
      <c r="BR210" s="638"/>
      <c r="BS210" s="638"/>
      <c r="BT210" s="644" t="str">
        <f t="shared" si="59"/>
        <v/>
      </c>
      <c r="BU210" s="644" t="str">
        <f t="shared" si="60"/>
        <v/>
      </c>
      <c r="BV210" s="644" t="str">
        <f>IF(F210="","",IF(OR(分岐管理シート!AE208&lt;27,分岐管理シート!AE208&gt;38),"error",""))</f>
        <v/>
      </c>
      <c r="BW210" s="644" t="str">
        <f>IF(AND(D210="R7_補正", OR(分岐管理シート!AF208&lt;27,分岐管理シート!AF208&gt;38)),"error","")</f>
        <v/>
      </c>
      <c r="BX210" s="644" t="str">
        <f>IF(F210="","",IF(OR(分岐管理シート!AG208&lt;27,分岐管理シート!AG208&gt;39),"error",""))</f>
        <v/>
      </c>
      <c r="BY210" s="644" t="str">
        <f>IF(F210="","",IF(AND(AD210="－",OR(分岐管理シート!AG208&lt;27,分岐管理シート!AG208&gt;38)),"error",IF(AND(AD210="○",分岐管理シート!AG208&lt;27),"error","")))</f>
        <v/>
      </c>
      <c r="BZ210" s="641" t="str">
        <f>IF(OR(D210="", D210="R6_補正", D210="R7_予備"),
   "",IF(F210="","",IF(AND(VLOOKUP(AE210,―!$AH$15:$AI$40,2,FALSE) &lt;= VLOOKUP(AF210,―!$AH$15:$AI$40,2,FALSE),VLOOKUP(AF210,―!$AH$15:$AI$40,2,FALSE) &lt;= VLOOKUP(AG210,―!$AH$15:$AI$40,2,FALSE)),"","error")))</f>
        <v/>
      </c>
      <c r="CA210" s="647"/>
      <c r="CB210" s="638"/>
      <c r="CC210" s="638"/>
      <c r="CD210" s="644" t="str">
        <f>IF(F210="","",IF(OR(分岐管理シート!AJ208&lt;1,分岐管理シート!AJ208&gt;88),"error",""))</f>
        <v/>
      </c>
      <c r="CE210" s="644" t="str">
        <f t="shared" si="61"/>
        <v/>
      </c>
      <c r="CF210" s="644" t="str">
        <f>IF(F210="","",IF(OR(AND(分岐管理シート!D208=4, OR(分岐管理シート!AQ208&lt;4, 分岐管理シート!AQ208&gt;9)),AND(OR(分岐管理シート!D208=8, 分岐管理シート!D208=10), OR(分岐管理シート!AQ208&lt;7, 分岐管理シート!AQ208&gt;9))),"error",""))</f>
        <v/>
      </c>
      <c r="CG210" s="644" t="str">
        <f t="shared" si="75"/>
        <v/>
      </c>
      <c r="CH210" s="644" t="str">
        <f>分岐管理シート!BD208</f>
        <v/>
      </c>
      <c r="CI210" s="666" t="str">
        <f t="shared" si="76"/>
        <v/>
      </c>
    </row>
    <row r="211" spans="1:87" ht="24" x14ac:dyDescent="0.15">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88"/>
      <c r="AN211" s="567"/>
      <c r="AO211" s="691"/>
      <c r="AP211" s="564"/>
      <c r="AQ211" s="568"/>
      <c r="AR211" s="622"/>
      <c r="AS211" s="628"/>
      <c r="AT211" s="633"/>
      <c r="AU211" s="655" t="str">
        <f t="shared" si="63"/>
        <v/>
      </c>
      <c r="AV211" s="655" t="str">
        <f t="shared" si="64"/>
        <v/>
      </c>
      <c r="AW211" s="655" t="str">
        <f t="shared" si="53"/>
        <v/>
      </c>
      <c r="AX211" s="655" t="str">
        <f t="shared" si="54"/>
        <v/>
      </c>
      <c r="AY211" s="655" t="str">
        <f t="shared" si="55"/>
        <v/>
      </c>
      <c r="AZ211" s="655" t="str">
        <f>IF(F211="","",IF(OR(AND(分岐管理シート!D209=4,J211="Ⅱ．物価高の克服"),AND(分岐管理シート!D209=8,J211="米国関税措置"),AND(分岐管理シート!D209=10,J211="Ⅰ．生活の安全保障・物価高への対応")),"","error"))</f>
        <v/>
      </c>
      <c r="BA211" s="644" t="str">
        <f t="shared" si="56"/>
        <v/>
      </c>
      <c r="BB211" s="644" t="str">
        <f t="shared" si="65"/>
        <v/>
      </c>
      <c r="BC211" s="656" t="str">
        <f t="shared" si="71"/>
        <v/>
      </c>
      <c r="BD211" s="657" t="str">
        <f t="shared" si="67"/>
        <v/>
      </c>
      <c r="BE211" s="644" t="str">
        <f t="shared" si="68"/>
        <v/>
      </c>
      <c r="BF211" s="655" t="str" cm="1">
        <f t="array" ref="BF211">IF(SUMPRODUCT(COUNTIF(M211:O211, M211:O211))&gt;COUNTA(M211:O211),"error","")</f>
        <v/>
      </c>
      <c r="BG211" s="644" t="str">
        <f t="shared" si="72"/>
        <v/>
      </c>
      <c r="BH211" s="644" t="str">
        <f t="shared" si="73"/>
        <v/>
      </c>
      <c r="BI211" s="644" t="str">
        <f t="shared" si="66"/>
        <v/>
      </c>
      <c r="BJ211" s="647"/>
      <c r="BK211" s="638"/>
      <c r="BL211" s="644" t="str">
        <f t="shared" si="57"/>
        <v/>
      </c>
      <c r="BM211" s="644" t="str">
        <f t="shared" si="62"/>
        <v/>
      </c>
      <c r="BN211" s="644" t="str">
        <f t="shared" si="58"/>
        <v/>
      </c>
      <c r="BO211" s="644" t="str">
        <f t="shared" si="74"/>
        <v/>
      </c>
      <c r="BP211" s="641"/>
      <c r="BQ211" s="644"/>
      <c r="BR211" s="638"/>
      <c r="BS211" s="638"/>
      <c r="BT211" s="644" t="str">
        <f t="shared" si="59"/>
        <v/>
      </c>
      <c r="BU211" s="644" t="str">
        <f t="shared" si="60"/>
        <v/>
      </c>
      <c r="BV211" s="644" t="str">
        <f>IF(F211="","",IF(OR(分岐管理シート!AE209&lt;27,分岐管理シート!AE209&gt;38),"error",""))</f>
        <v/>
      </c>
      <c r="BW211" s="644" t="str">
        <f>IF(AND(D211="R7_補正", OR(分岐管理シート!AF209&lt;27,分岐管理シート!AF209&gt;38)),"error","")</f>
        <v/>
      </c>
      <c r="BX211" s="644" t="str">
        <f>IF(F211="","",IF(OR(分岐管理シート!AG209&lt;27,分岐管理シート!AG209&gt;39),"error",""))</f>
        <v/>
      </c>
      <c r="BY211" s="644" t="str">
        <f>IF(F211="","",IF(AND(AD211="－",OR(分岐管理シート!AG209&lt;27,分岐管理シート!AG209&gt;38)),"error",IF(AND(AD211="○",分岐管理シート!AG209&lt;27),"error","")))</f>
        <v/>
      </c>
      <c r="BZ211" s="641" t="str">
        <f>IF(OR(D211="", D211="R6_補正", D211="R7_予備"),
   "",IF(F211="","",IF(AND(VLOOKUP(AE211,―!$AH$15:$AI$40,2,FALSE) &lt;= VLOOKUP(AF211,―!$AH$15:$AI$40,2,FALSE),VLOOKUP(AF211,―!$AH$15:$AI$40,2,FALSE) &lt;= VLOOKUP(AG211,―!$AH$15:$AI$40,2,FALSE)),"","error")))</f>
        <v/>
      </c>
      <c r="CA211" s="647"/>
      <c r="CB211" s="638"/>
      <c r="CC211" s="638"/>
      <c r="CD211" s="644" t="str">
        <f>IF(F211="","",IF(OR(分岐管理シート!AJ209&lt;1,分岐管理シート!AJ209&gt;88),"error",""))</f>
        <v/>
      </c>
      <c r="CE211" s="644" t="str">
        <f t="shared" si="61"/>
        <v/>
      </c>
      <c r="CF211" s="644" t="str">
        <f>IF(F211="","",IF(OR(AND(分岐管理シート!D209=4, OR(分岐管理シート!AQ209&lt;4, 分岐管理シート!AQ209&gt;9)),AND(OR(分岐管理シート!D209=8, 分岐管理シート!D209=10), OR(分岐管理シート!AQ209&lt;7, 分岐管理シート!AQ209&gt;9))),"error",""))</f>
        <v/>
      </c>
      <c r="CG211" s="644" t="str">
        <f t="shared" si="75"/>
        <v/>
      </c>
      <c r="CH211" s="644" t="str">
        <f>分岐管理シート!BD209</f>
        <v/>
      </c>
      <c r="CI211" s="666" t="str">
        <f t="shared" si="76"/>
        <v/>
      </c>
    </row>
    <row r="212" spans="1:87" ht="24" x14ac:dyDescent="0.15">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88"/>
      <c r="AN212" s="567"/>
      <c r="AO212" s="691"/>
      <c r="AP212" s="564"/>
      <c r="AQ212" s="568"/>
      <c r="AR212" s="622"/>
      <c r="AS212" s="628"/>
      <c r="AT212" s="633"/>
      <c r="AU212" s="655" t="str">
        <f t="shared" si="63"/>
        <v/>
      </c>
      <c r="AV212" s="655" t="str">
        <f t="shared" si="64"/>
        <v/>
      </c>
      <c r="AW212" s="655" t="str">
        <f t="shared" si="53"/>
        <v/>
      </c>
      <c r="AX212" s="655" t="str">
        <f t="shared" si="54"/>
        <v/>
      </c>
      <c r="AY212" s="655" t="str">
        <f t="shared" si="55"/>
        <v/>
      </c>
      <c r="AZ212" s="655" t="str">
        <f>IF(F212="","",IF(OR(AND(分岐管理シート!D210=4,J212="Ⅱ．物価高の克服"),AND(分岐管理シート!D210=8,J212="米国関税措置"),AND(分岐管理シート!D210=10,J212="Ⅰ．生活の安全保障・物価高への対応")),"","error"))</f>
        <v/>
      </c>
      <c r="BA212" s="644" t="str">
        <f t="shared" si="56"/>
        <v/>
      </c>
      <c r="BB212" s="644" t="str">
        <f t="shared" si="65"/>
        <v/>
      </c>
      <c r="BC212" s="656" t="str">
        <f t="shared" si="71"/>
        <v/>
      </c>
      <c r="BD212" s="657" t="str">
        <f t="shared" si="67"/>
        <v/>
      </c>
      <c r="BE212" s="644" t="str">
        <f t="shared" si="68"/>
        <v/>
      </c>
      <c r="BF212" s="655" t="str" cm="1">
        <f t="array" ref="BF212">IF(SUMPRODUCT(COUNTIF(M212:O212, M212:O212))&gt;COUNTA(M212:O212),"error","")</f>
        <v/>
      </c>
      <c r="BG212" s="644" t="str">
        <f t="shared" si="72"/>
        <v/>
      </c>
      <c r="BH212" s="644" t="str">
        <f t="shared" si="73"/>
        <v/>
      </c>
      <c r="BI212" s="644" t="str">
        <f t="shared" si="66"/>
        <v/>
      </c>
      <c r="BJ212" s="647"/>
      <c r="BK212" s="638"/>
      <c r="BL212" s="644" t="str">
        <f t="shared" si="57"/>
        <v/>
      </c>
      <c r="BM212" s="644" t="str">
        <f t="shared" si="62"/>
        <v/>
      </c>
      <c r="BN212" s="644" t="str">
        <f t="shared" si="58"/>
        <v/>
      </c>
      <c r="BO212" s="644" t="str">
        <f t="shared" si="74"/>
        <v/>
      </c>
      <c r="BP212" s="641"/>
      <c r="BQ212" s="644"/>
      <c r="BR212" s="638"/>
      <c r="BS212" s="638"/>
      <c r="BT212" s="644" t="str">
        <f t="shared" si="59"/>
        <v/>
      </c>
      <c r="BU212" s="644" t="str">
        <f t="shared" si="60"/>
        <v/>
      </c>
      <c r="BV212" s="644" t="str">
        <f>IF(F212="","",IF(OR(分岐管理シート!AE210&lt;27,分岐管理シート!AE210&gt;38),"error",""))</f>
        <v/>
      </c>
      <c r="BW212" s="644" t="str">
        <f>IF(AND(D212="R7_補正", OR(分岐管理シート!AF210&lt;27,分岐管理シート!AF210&gt;38)),"error","")</f>
        <v/>
      </c>
      <c r="BX212" s="644" t="str">
        <f>IF(F212="","",IF(OR(分岐管理シート!AG210&lt;27,分岐管理シート!AG210&gt;39),"error",""))</f>
        <v/>
      </c>
      <c r="BY212" s="644" t="str">
        <f>IF(F212="","",IF(AND(AD212="－",OR(分岐管理シート!AG210&lt;27,分岐管理シート!AG210&gt;38)),"error",IF(AND(AD212="○",分岐管理シート!AG210&lt;27),"error","")))</f>
        <v/>
      </c>
      <c r="BZ212" s="641" t="str">
        <f>IF(OR(D212="", D212="R6_補正", D212="R7_予備"),
   "",IF(F212="","",IF(AND(VLOOKUP(AE212,―!$AH$15:$AI$40,2,FALSE) &lt;= VLOOKUP(AF212,―!$AH$15:$AI$40,2,FALSE),VLOOKUP(AF212,―!$AH$15:$AI$40,2,FALSE) &lt;= VLOOKUP(AG212,―!$AH$15:$AI$40,2,FALSE)),"","error")))</f>
        <v/>
      </c>
      <c r="CA212" s="647"/>
      <c r="CB212" s="638"/>
      <c r="CC212" s="638"/>
      <c r="CD212" s="644" t="str">
        <f>IF(F212="","",IF(OR(分岐管理シート!AJ210&lt;1,分岐管理シート!AJ210&gt;88),"error",""))</f>
        <v/>
      </c>
      <c r="CE212" s="644" t="str">
        <f t="shared" si="61"/>
        <v/>
      </c>
      <c r="CF212" s="644" t="str">
        <f>IF(F212="","",IF(OR(AND(分岐管理シート!D210=4, OR(分岐管理シート!AQ210&lt;4, 分岐管理シート!AQ210&gt;9)),AND(OR(分岐管理シート!D210=8, 分岐管理シート!D210=10), OR(分岐管理シート!AQ210&lt;7, 分岐管理シート!AQ210&gt;9))),"error",""))</f>
        <v/>
      </c>
      <c r="CG212" s="644" t="str">
        <f t="shared" si="75"/>
        <v/>
      </c>
      <c r="CH212" s="644" t="str">
        <f>分岐管理シート!BD210</f>
        <v/>
      </c>
      <c r="CI212" s="666" t="str">
        <f t="shared" si="76"/>
        <v/>
      </c>
    </row>
    <row r="213" spans="1:87" ht="24" x14ac:dyDescent="0.15">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88"/>
      <c r="AN213" s="567"/>
      <c r="AO213" s="691"/>
      <c r="AP213" s="564"/>
      <c r="AQ213" s="568"/>
      <c r="AR213" s="622"/>
      <c r="AS213" s="628"/>
      <c r="AT213" s="633"/>
      <c r="AU213" s="655" t="str">
        <f t="shared" si="63"/>
        <v/>
      </c>
      <c r="AV213" s="655" t="str">
        <f t="shared" si="64"/>
        <v/>
      </c>
      <c r="AW213" s="655" t="str">
        <f t="shared" si="53"/>
        <v/>
      </c>
      <c r="AX213" s="655" t="str">
        <f t="shared" si="54"/>
        <v/>
      </c>
      <c r="AY213" s="655" t="str">
        <f t="shared" si="55"/>
        <v/>
      </c>
      <c r="AZ213" s="655" t="str">
        <f>IF(F213="","",IF(OR(AND(分岐管理シート!D211=4,J213="Ⅱ．物価高の克服"),AND(分岐管理シート!D211=8,J213="米国関税措置"),AND(分岐管理シート!D211=10,J213="Ⅰ．生活の安全保障・物価高への対応")),"","error"))</f>
        <v/>
      </c>
      <c r="BA213" s="644" t="str">
        <f t="shared" si="56"/>
        <v/>
      </c>
      <c r="BB213" s="644" t="str">
        <f t="shared" si="65"/>
        <v/>
      </c>
      <c r="BC213" s="656" t="str">
        <f t="shared" si="71"/>
        <v/>
      </c>
      <c r="BD213" s="657" t="str">
        <f t="shared" si="67"/>
        <v/>
      </c>
      <c r="BE213" s="644" t="str">
        <f t="shared" si="68"/>
        <v/>
      </c>
      <c r="BF213" s="655" t="str" cm="1">
        <f t="array" ref="BF213">IF(SUMPRODUCT(COUNTIF(M213:O213, M213:O213))&gt;COUNTA(M213:O213),"error","")</f>
        <v/>
      </c>
      <c r="BG213" s="644" t="str">
        <f t="shared" si="72"/>
        <v/>
      </c>
      <c r="BH213" s="644" t="str">
        <f t="shared" si="73"/>
        <v/>
      </c>
      <c r="BI213" s="644" t="str">
        <f t="shared" si="66"/>
        <v/>
      </c>
      <c r="BJ213" s="647"/>
      <c r="BK213" s="638"/>
      <c r="BL213" s="644" t="str">
        <f t="shared" si="57"/>
        <v/>
      </c>
      <c r="BM213" s="644" t="str">
        <f t="shared" si="62"/>
        <v/>
      </c>
      <c r="BN213" s="644" t="str">
        <f t="shared" si="58"/>
        <v/>
      </c>
      <c r="BO213" s="644" t="str">
        <f t="shared" si="74"/>
        <v/>
      </c>
      <c r="BP213" s="641"/>
      <c r="BQ213" s="644"/>
      <c r="BR213" s="638"/>
      <c r="BS213" s="638"/>
      <c r="BT213" s="644" t="str">
        <f t="shared" si="59"/>
        <v/>
      </c>
      <c r="BU213" s="644" t="str">
        <f t="shared" si="60"/>
        <v/>
      </c>
      <c r="BV213" s="644" t="str">
        <f>IF(F213="","",IF(OR(分岐管理シート!AE211&lt;27,分岐管理シート!AE211&gt;38),"error",""))</f>
        <v/>
      </c>
      <c r="BW213" s="644" t="str">
        <f>IF(AND(D213="R7_補正", OR(分岐管理シート!AF211&lt;27,分岐管理シート!AF211&gt;38)),"error","")</f>
        <v/>
      </c>
      <c r="BX213" s="644" t="str">
        <f>IF(F213="","",IF(OR(分岐管理シート!AG211&lt;27,分岐管理シート!AG211&gt;39),"error",""))</f>
        <v/>
      </c>
      <c r="BY213" s="644" t="str">
        <f>IF(F213="","",IF(AND(AD213="－",OR(分岐管理シート!AG211&lt;27,分岐管理シート!AG211&gt;38)),"error",IF(AND(AD213="○",分岐管理シート!AG211&lt;27),"error","")))</f>
        <v/>
      </c>
      <c r="BZ213" s="641" t="str">
        <f>IF(OR(D213="", D213="R6_補正", D213="R7_予備"),
   "",IF(F213="","",IF(AND(VLOOKUP(AE213,―!$AH$15:$AI$40,2,FALSE) &lt;= VLOOKUP(AF213,―!$AH$15:$AI$40,2,FALSE),VLOOKUP(AF213,―!$AH$15:$AI$40,2,FALSE) &lt;= VLOOKUP(AG213,―!$AH$15:$AI$40,2,FALSE)),"","error")))</f>
        <v/>
      </c>
      <c r="CA213" s="647"/>
      <c r="CB213" s="638"/>
      <c r="CC213" s="638"/>
      <c r="CD213" s="644" t="str">
        <f>IF(F213="","",IF(OR(分岐管理シート!AJ211&lt;1,分岐管理シート!AJ211&gt;88),"error",""))</f>
        <v/>
      </c>
      <c r="CE213" s="644" t="str">
        <f t="shared" si="61"/>
        <v/>
      </c>
      <c r="CF213" s="644" t="str">
        <f>IF(F213="","",IF(OR(AND(分岐管理シート!D211=4, OR(分岐管理シート!AQ211&lt;4, 分岐管理シート!AQ211&gt;9)),AND(OR(分岐管理シート!D211=8, 分岐管理シート!D211=10), OR(分岐管理シート!AQ211&lt;7, 分岐管理シート!AQ211&gt;9))),"error",""))</f>
        <v/>
      </c>
      <c r="CG213" s="644" t="str">
        <f t="shared" si="75"/>
        <v/>
      </c>
      <c r="CH213" s="644" t="str">
        <f>分岐管理シート!BD211</f>
        <v/>
      </c>
      <c r="CI213" s="666" t="str">
        <f t="shared" si="76"/>
        <v/>
      </c>
    </row>
    <row r="214" spans="1:87" ht="24" x14ac:dyDescent="0.15">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88"/>
      <c r="AN214" s="567"/>
      <c r="AO214" s="691"/>
      <c r="AP214" s="564"/>
      <c r="AQ214" s="568"/>
      <c r="AR214" s="622"/>
      <c r="AS214" s="628"/>
      <c r="AT214" s="633"/>
      <c r="AU214" s="655" t="str">
        <f t="shared" si="63"/>
        <v/>
      </c>
      <c r="AV214" s="655" t="str">
        <f t="shared" si="64"/>
        <v/>
      </c>
      <c r="AW214" s="655" t="str">
        <f t="shared" si="53"/>
        <v/>
      </c>
      <c r="AX214" s="655" t="str">
        <f t="shared" si="54"/>
        <v/>
      </c>
      <c r="AY214" s="655" t="str">
        <f t="shared" si="55"/>
        <v/>
      </c>
      <c r="AZ214" s="655" t="str">
        <f>IF(F214="","",IF(OR(AND(分岐管理シート!D212=4,J214="Ⅱ．物価高の克服"),AND(分岐管理シート!D212=8,J214="米国関税措置"),AND(分岐管理シート!D212=10,J214="Ⅰ．生活の安全保障・物価高への対応")),"","error"))</f>
        <v/>
      </c>
      <c r="BA214" s="644" t="str">
        <f t="shared" si="56"/>
        <v/>
      </c>
      <c r="BB214" s="644" t="str">
        <f t="shared" si="65"/>
        <v/>
      </c>
      <c r="BC214" s="656" t="str">
        <f t="shared" si="71"/>
        <v/>
      </c>
      <c r="BD214" s="657" t="str">
        <f t="shared" si="67"/>
        <v/>
      </c>
      <c r="BE214" s="644" t="str">
        <f t="shared" si="68"/>
        <v/>
      </c>
      <c r="BF214" s="655" t="str" cm="1">
        <f t="array" ref="BF214">IF(SUMPRODUCT(COUNTIF(M214:O214, M214:O214))&gt;COUNTA(M214:O214),"error","")</f>
        <v/>
      </c>
      <c r="BG214" s="644" t="str">
        <f t="shared" si="72"/>
        <v/>
      </c>
      <c r="BH214" s="644" t="str">
        <f t="shared" si="73"/>
        <v/>
      </c>
      <c r="BI214" s="644" t="str">
        <f t="shared" si="66"/>
        <v/>
      </c>
      <c r="BJ214" s="647"/>
      <c r="BK214" s="638"/>
      <c r="BL214" s="644" t="str">
        <f t="shared" si="57"/>
        <v/>
      </c>
      <c r="BM214" s="644" t="str">
        <f t="shared" si="62"/>
        <v/>
      </c>
      <c r="BN214" s="644" t="str">
        <f t="shared" si="58"/>
        <v/>
      </c>
      <c r="BO214" s="644" t="str">
        <f t="shared" si="74"/>
        <v/>
      </c>
      <c r="BP214" s="641"/>
      <c r="BQ214" s="644"/>
      <c r="BR214" s="638"/>
      <c r="BS214" s="638"/>
      <c r="BT214" s="644" t="str">
        <f t="shared" si="59"/>
        <v/>
      </c>
      <c r="BU214" s="644" t="str">
        <f t="shared" si="60"/>
        <v/>
      </c>
      <c r="BV214" s="644" t="str">
        <f>IF(F214="","",IF(OR(分岐管理シート!AE212&lt;27,分岐管理シート!AE212&gt;38),"error",""))</f>
        <v/>
      </c>
      <c r="BW214" s="644" t="str">
        <f>IF(AND(D214="R7_補正", OR(分岐管理シート!AF212&lt;27,分岐管理シート!AF212&gt;38)),"error","")</f>
        <v/>
      </c>
      <c r="BX214" s="644" t="str">
        <f>IF(F214="","",IF(OR(分岐管理シート!AG212&lt;27,分岐管理シート!AG212&gt;39),"error",""))</f>
        <v/>
      </c>
      <c r="BY214" s="644" t="str">
        <f>IF(F214="","",IF(AND(AD214="－",OR(分岐管理シート!AG212&lt;27,分岐管理シート!AG212&gt;38)),"error",IF(AND(AD214="○",分岐管理シート!AG212&lt;27),"error","")))</f>
        <v/>
      </c>
      <c r="BZ214" s="641" t="str">
        <f>IF(OR(D214="", D214="R6_補正", D214="R7_予備"),
   "",IF(F214="","",IF(AND(VLOOKUP(AE214,―!$AH$15:$AI$40,2,FALSE) &lt;= VLOOKUP(AF214,―!$AH$15:$AI$40,2,FALSE),VLOOKUP(AF214,―!$AH$15:$AI$40,2,FALSE) &lt;= VLOOKUP(AG214,―!$AH$15:$AI$40,2,FALSE)),"","error")))</f>
        <v/>
      </c>
      <c r="CA214" s="647"/>
      <c r="CB214" s="638"/>
      <c r="CC214" s="638"/>
      <c r="CD214" s="644" t="str">
        <f>IF(F214="","",IF(OR(分岐管理シート!AJ212&lt;1,分岐管理シート!AJ212&gt;88),"error",""))</f>
        <v/>
      </c>
      <c r="CE214" s="644" t="str">
        <f t="shared" si="61"/>
        <v/>
      </c>
      <c r="CF214" s="644" t="str">
        <f>IF(F214="","",IF(OR(AND(分岐管理シート!D212=4, OR(分岐管理シート!AQ212&lt;4, 分岐管理シート!AQ212&gt;9)),AND(OR(分岐管理シート!D212=8, 分岐管理シート!D212=10), OR(分岐管理シート!AQ212&lt;7, 分岐管理シート!AQ212&gt;9))),"error",""))</f>
        <v/>
      </c>
      <c r="CG214" s="644" t="str">
        <f t="shared" si="75"/>
        <v/>
      </c>
      <c r="CH214" s="644" t="str">
        <f>分岐管理シート!BD212</f>
        <v/>
      </c>
      <c r="CI214" s="666" t="str">
        <f t="shared" si="76"/>
        <v/>
      </c>
    </row>
    <row r="215" spans="1:87" ht="24" x14ac:dyDescent="0.15">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88"/>
      <c r="AN215" s="567"/>
      <c r="AO215" s="691"/>
      <c r="AP215" s="564"/>
      <c r="AQ215" s="568"/>
      <c r="AR215" s="622"/>
      <c r="AS215" s="628"/>
      <c r="AT215" s="633"/>
      <c r="AU215" s="655" t="str">
        <f t="shared" si="63"/>
        <v/>
      </c>
      <c r="AV215" s="655" t="str">
        <f t="shared" si="64"/>
        <v/>
      </c>
      <c r="AW215" s="655" t="str">
        <f t="shared" si="53"/>
        <v/>
      </c>
      <c r="AX215" s="655" t="str">
        <f t="shared" si="54"/>
        <v/>
      </c>
      <c r="AY215" s="655" t="str">
        <f t="shared" si="55"/>
        <v/>
      </c>
      <c r="AZ215" s="655" t="str">
        <f>IF(F215="","",IF(OR(AND(分岐管理シート!D213=4,J215="Ⅱ．物価高の克服"),AND(分岐管理シート!D213=8,J215="米国関税措置"),AND(分岐管理シート!D213=10,J215="Ⅰ．生活の安全保障・物価高への対応")),"","error"))</f>
        <v/>
      </c>
      <c r="BA215" s="644" t="str">
        <f t="shared" si="56"/>
        <v/>
      </c>
      <c r="BB215" s="644" t="str">
        <f t="shared" si="65"/>
        <v/>
      </c>
      <c r="BC215" s="656" t="str">
        <f t="shared" si="71"/>
        <v/>
      </c>
      <c r="BD215" s="657" t="str">
        <f t="shared" si="67"/>
        <v/>
      </c>
      <c r="BE215" s="644" t="str">
        <f t="shared" si="68"/>
        <v/>
      </c>
      <c r="BF215" s="655" t="str" cm="1">
        <f t="array" ref="BF215">IF(SUMPRODUCT(COUNTIF(M215:O215, M215:O215))&gt;COUNTA(M215:O215),"error","")</f>
        <v/>
      </c>
      <c r="BG215" s="644" t="str">
        <f t="shared" si="72"/>
        <v/>
      </c>
      <c r="BH215" s="644" t="str">
        <f t="shared" si="73"/>
        <v/>
      </c>
      <c r="BI215" s="644" t="str">
        <f t="shared" si="66"/>
        <v/>
      </c>
      <c r="BJ215" s="647"/>
      <c r="BK215" s="638"/>
      <c r="BL215" s="644" t="str">
        <f t="shared" si="57"/>
        <v/>
      </c>
      <c r="BM215" s="644" t="str">
        <f t="shared" si="62"/>
        <v/>
      </c>
      <c r="BN215" s="644" t="str">
        <f t="shared" si="58"/>
        <v/>
      </c>
      <c r="BO215" s="644" t="str">
        <f t="shared" si="74"/>
        <v/>
      </c>
      <c r="BP215" s="641"/>
      <c r="BQ215" s="644"/>
      <c r="BR215" s="638"/>
      <c r="BS215" s="638"/>
      <c r="BT215" s="644" t="str">
        <f t="shared" si="59"/>
        <v/>
      </c>
      <c r="BU215" s="644" t="str">
        <f t="shared" si="60"/>
        <v/>
      </c>
      <c r="BV215" s="644" t="str">
        <f>IF(F215="","",IF(OR(分岐管理シート!AE213&lt;27,分岐管理シート!AE213&gt;38),"error",""))</f>
        <v/>
      </c>
      <c r="BW215" s="644" t="str">
        <f>IF(AND(D215="R7_補正", OR(分岐管理シート!AF213&lt;27,分岐管理シート!AF213&gt;38)),"error","")</f>
        <v/>
      </c>
      <c r="BX215" s="644" t="str">
        <f>IF(F215="","",IF(OR(分岐管理シート!AG213&lt;27,分岐管理シート!AG213&gt;39),"error",""))</f>
        <v/>
      </c>
      <c r="BY215" s="644" t="str">
        <f>IF(F215="","",IF(AND(AD215="－",OR(分岐管理シート!AG213&lt;27,分岐管理シート!AG213&gt;38)),"error",IF(AND(AD215="○",分岐管理シート!AG213&lt;27),"error","")))</f>
        <v/>
      </c>
      <c r="BZ215" s="641" t="str">
        <f>IF(OR(D215="", D215="R6_補正", D215="R7_予備"),
   "",IF(F215="","",IF(AND(VLOOKUP(AE215,―!$AH$15:$AI$40,2,FALSE) &lt;= VLOOKUP(AF215,―!$AH$15:$AI$40,2,FALSE),VLOOKUP(AF215,―!$AH$15:$AI$40,2,FALSE) &lt;= VLOOKUP(AG215,―!$AH$15:$AI$40,2,FALSE)),"","error")))</f>
        <v/>
      </c>
      <c r="CA215" s="647"/>
      <c r="CB215" s="638"/>
      <c r="CC215" s="638"/>
      <c r="CD215" s="644" t="str">
        <f>IF(F215="","",IF(OR(分岐管理シート!AJ213&lt;1,分岐管理シート!AJ213&gt;88),"error",""))</f>
        <v/>
      </c>
      <c r="CE215" s="644" t="str">
        <f t="shared" si="61"/>
        <v/>
      </c>
      <c r="CF215" s="644" t="str">
        <f>IF(F215="","",IF(OR(AND(分岐管理シート!D213=4, OR(分岐管理シート!AQ213&lt;4, 分岐管理シート!AQ213&gt;9)),AND(OR(分岐管理シート!D213=8, 分岐管理シート!D213=10), OR(分岐管理シート!AQ213&lt;7, 分岐管理シート!AQ213&gt;9))),"error",""))</f>
        <v/>
      </c>
      <c r="CG215" s="644" t="str">
        <f t="shared" si="75"/>
        <v/>
      </c>
      <c r="CH215" s="644" t="str">
        <f>分岐管理シート!BD213</f>
        <v/>
      </c>
      <c r="CI215" s="666" t="str">
        <f t="shared" si="76"/>
        <v/>
      </c>
    </row>
    <row r="216" spans="1:87" ht="24" x14ac:dyDescent="0.15">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88"/>
      <c r="AN216" s="567"/>
      <c r="AO216" s="691"/>
      <c r="AP216" s="564"/>
      <c r="AQ216" s="568"/>
      <c r="AR216" s="622"/>
      <c r="AS216" s="628"/>
      <c r="AT216" s="633"/>
      <c r="AU216" s="655" t="str">
        <f t="shared" si="63"/>
        <v/>
      </c>
      <c r="AV216" s="655" t="str">
        <f t="shared" si="64"/>
        <v/>
      </c>
      <c r="AW216" s="655" t="str">
        <f t="shared" si="53"/>
        <v/>
      </c>
      <c r="AX216" s="655" t="str">
        <f t="shared" si="54"/>
        <v/>
      </c>
      <c r="AY216" s="655" t="str">
        <f t="shared" si="55"/>
        <v/>
      </c>
      <c r="AZ216" s="655" t="str">
        <f>IF(F216="","",IF(OR(AND(分岐管理シート!D214=4,J216="Ⅱ．物価高の克服"),AND(分岐管理シート!D214=8,J216="米国関税措置"),AND(分岐管理シート!D214=10,J216="Ⅰ．生活の安全保障・物価高への対応")),"","error"))</f>
        <v/>
      </c>
      <c r="BA216" s="644" t="str">
        <f t="shared" si="56"/>
        <v/>
      </c>
      <c r="BB216" s="644" t="str">
        <f t="shared" si="65"/>
        <v/>
      </c>
      <c r="BC216" s="656" t="str">
        <f t="shared" si="71"/>
        <v/>
      </c>
      <c r="BD216" s="657" t="str">
        <f t="shared" si="67"/>
        <v/>
      </c>
      <c r="BE216" s="644" t="str">
        <f t="shared" si="68"/>
        <v/>
      </c>
      <c r="BF216" s="655" t="str" cm="1">
        <f t="array" ref="BF216">IF(SUMPRODUCT(COUNTIF(M216:O216, M216:O216))&gt;COUNTA(M216:O216),"error","")</f>
        <v/>
      </c>
      <c r="BG216" s="644" t="str">
        <f t="shared" si="72"/>
        <v/>
      </c>
      <c r="BH216" s="644" t="str">
        <f t="shared" si="73"/>
        <v/>
      </c>
      <c r="BI216" s="644" t="str">
        <f t="shared" si="66"/>
        <v/>
      </c>
      <c r="BJ216" s="647"/>
      <c r="BK216" s="638"/>
      <c r="BL216" s="644" t="str">
        <f t="shared" si="57"/>
        <v/>
      </c>
      <c r="BM216" s="644" t="str">
        <f t="shared" si="62"/>
        <v/>
      </c>
      <c r="BN216" s="644" t="str">
        <f t="shared" si="58"/>
        <v/>
      </c>
      <c r="BO216" s="644" t="str">
        <f t="shared" si="74"/>
        <v/>
      </c>
      <c r="BP216" s="641"/>
      <c r="BQ216" s="644"/>
      <c r="BR216" s="638"/>
      <c r="BS216" s="638"/>
      <c r="BT216" s="644" t="str">
        <f t="shared" si="59"/>
        <v/>
      </c>
      <c r="BU216" s="644" t="str">
        <f t="shared" si="60"/>
        <v/>
      </c>
      <c r="BV216" s="644" t="str">
        <f>IF(F216="","",IF(OR(分岐管理シート!AE214&lt;27,分岐管理シート!AE214&gt;38),"error",""))</f>
        <v/>
      </c>
      <c r="BW216" s="644" t="str">
        <f>IF(AND(D216="R7_補正", OR(分岐管理シート!AF214&lt;27,分岐管理シート!AF214&gt;38)),"error","")</f>
        <v/>
      </c>
      <c r="BX216" s="644" t="str">
        <f>IF(F216="","",IF(OR(分岐管理シート!AG214&lt;27,分岐管理シート!AG214&gt;39),"error",""))</f>
        <v/>
      </c>
      <c r="BY216" s="644" t="str">
        <f>IF(F216="","",IF(AND(AD216="－",OR(分岐管理シート!AG214&lt;27,分岐管理シート!AG214&gt;38)),"error",IF(AND(AD216="○",分岐管理シート!AG214&lt;27),"error","")))</f>
        <v/>
      </c>
      <c r="BZ216" s="641" t="str">
        <f>IF(OR(D216="", D216="R6_補正", D216="R7_予備"),
   "",IF(F216="","",IF(AND(VLOOKUP(AE216,―!$AH$15:$AI$40,2,FALSE) &lt;= VLOOKUP(AF216,―!$AH$15:$AI$40,2,FALSE),VLOOKUP(AF216,―!$AH$15:$AI$40,2,FALSE) &lt;= VLOOKUP(AG216,―!$AH$15:$AI$40,2,FALSE)),"","error")))</f>
        <v/>
      </c>
      <c r="CA216" s="647"/>
      <c r="CB216" s="638"/>
      <c r="CC216" s="638"/>
      <c r="CD216" s="644" t="str">
        <f>IF(F216="","",IF(OR(分岐管理シート!AJ214&lt;1,分岐管理シート!AJ214&gt;88),"error",""))</f>
        <v/>
      </c>
      <c r="CE216" s="644" t="str">
        <f t="shared" si="61"/>
        <v/>
      </c>
      <c r="CF216" s="644" t="str">
        <f>IF(F216="","",IF(OR(AND(分岐管理シート!D214=4, OR(分岐管理シート!AQ214&lt;4, 分岐管理シート!AQ214&gt;9)),AND(OR(分岐管理シート!D214=8, 分岐管理シート!D214=10), OR(分岐管理シート!AQ214&lt;7, 分岐管理シート!AQ214&gt;9))),"error",""))</f>
        <v/>
      </c>
      <c r="CG216" s="644" t="str">
        <f t="shared" si="75"/>
        <v/>
      </c>
      <c r="CH216" s="644" t="str">
        <f>分岐管理シート!BD214</f>
        <v/>
      </c>
      <c r="CI216" s="666" t="str">
        <f t="shared" si="76"/>
        <v/>
      </c>
    </row>
    <row r="217" spans="1:87" ht="24" x14ac:dyDescent="0.15">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88"/>
      <c r="AN217" s="567"/>
      <c r="AO217" s="691"/>
      <c r="AP217" s="564"/>
      <c r="AQ217" s="568"/>
      <c r="AR217" s="622"/>
      <c r="AS217" s="628"/>
      <c r="AT217" s="633"/>
      <c r="AU217" s="655" t="str">
        <f t="shared" si="63"/>
        <v/>
      </c>
      <c r="AV217" s="655" t="str">
        <f t="shared" si="64"/>
        <v/>
      </c>
      <c r="AW217" s="655" t="str">
        <f t="shared" si="53"/>
        <v/>
      </c>
      <c r="AX217" s="655" t="str">
        <f t="shared" si="54"/>
        <v/>
      </c>
      <c r="AY217" s="655" t="str">
        <f t="shared" si="55"/>
        <v/>
      </c>
      <c r="AZ217" s="655" t="str">
        <f>IF(F217="","",IF(OR(AND(分岐管理シート!D215=4,J217="Ⅱ．物価高の克服"),AND(分岐管理シート!D215=8,J217="米国関税措置"),AND(分岐管理シート!D215=10,J217="Ⅰ．生活の安全保障・物価高への対応")),"","error"))</f>
        <v/>
      </c>
      <c r="BA217" s="644" t="str">
        <f t="shared" si="56"/>
        <v/>
      </c>
      <c r="BB217" s="644" t="str">
        <f t="shared" si="65"/>
        <v/>
      </c>
      <c r="BC217" s="656" t="str">
        <f t="shared" si="71"/>
        <v/>
      </c>
      <c r="BD217" s="657" t="str">
        <f t="shared" si="67"/>
        <v/>
      </c>
      <c r="BE217" s="644" t="str">
        <f t="shared" si="68"/>
        <v/>
      </c>
      <c r="BF217" s="655" t="str" cm="1">
        <f t="array" ref="BF217">IF(SUMPRODUCT(COUNTIF(M217:O217, M217:O217))&gt;COUNTA(M217:O217),"error","")</f>
        <v/>
      </c>
      <c r="BG217" s="644" t="str">
        <f t="shared" si="72"/>
        <v/>
      </c>
      <c r="BH217" s="644" t="str">
        <f t="shared" si="73"/>
        <v/>
      </c>
      <c r="BI217" s="644" t="str">
        <f t="shared" si="66"/>
        <v/>
      </c>
      <c r="BJ217" s="647"/>
      <c r="BK217" s="638"/>
      <c r="BL217" s="644" t="str">
        <f t="shared" si="57"/>
        <v/>
      </c>
      <c r="BM217" s="644" t="str">
        <f t="shared" si="62"/>
        <v/>
      </c>
      <c r="BN217" s="644" t="str">
        <f t="shared" si="58"/>
        <v/>
      </c>
      <c r="BO217" s="644" t="str">
        <f t="shared" si="74"/>
        <v/>
      </c>
      <c r="BP217" s="641"/>
      <c r="BQ217" s="644"/>
      <c r="BR217" s="638"/>
      <c r="BS217" s="638"/>
      <c r="BT217" s="644" t="str">
        <f t="shared" si="59"/>
        <v/>
      </c>
      <c r="BU217" s="644" t="str">
        <f t="shared" si="60"/>
        <v/>
      </c>
      <c r="BV217" s="644" t="str">
        <f>IF(F217="","",IF(OR(分岐管理シート!AE215&lt;27,分岐管理シート!AE215&gt;38),"error",""))</f>
        <v/>
      </c>
      <c r="BW217" s="644" t="str">
        <f>IF(AND(D217="R7_補正", OR(分岐管理シート!AF215&lt;27,分岐管理シート!AF215&gt;38)),"error","")</f>
        <v/>
      </c>
      <c r="BX217" s="644" t="str">
        <f>IF(F217="","",IF(OR(分岐管理シート!AG215&lt;27,分岐管理シート!AG215&gt;39),"error",""))</f>
        <v/>
      </c>
      <c r="BY217" s="644" t="str">
        <f>IF(F217="","",IF(AND(AD217="－",OR(分岐管理シート!AG215&lt;27,分岐管理シート!AG215&gt;38)),"error",IF(AND(AD217="○",分岐管理シート!AG215&lt;27),"error","")))</f>
        <v/>
      </c>
      <c r="BZ217" s="641" t="str">
        <f>IF(OR(D217="", D217="R6_補正", D217="R7_予備"),
   "",IF(F217="","",IF(AND(VLOOKUP(AE217,―!$AH$15:$AI$40,2,FALSE) &lt;= VLOOKUP(AF217,―!$AH$15:$AI$40,2,FALSE),VLOOKUP(AF217,―!$AH$15:$AI$40,2,FALSE) &lt;= VLOOKUP(AG217,―!$AH$15:$AI$40,2,FALSE)),"","error")))</f>
        <v/>
      </c>
      <c r="CA217" s="647"/>
      <c r="CB217" s="638"/>
      <c r="CC217" s="638"/>
      <c r="CD217" s="644" t="str">
        <f>IF(F217="","",IF(OR(分岐管理シート!AJ215&lt;1,分岐管理シート!AJ215&gt;88),"error",""))</f>
        <v/>
      </c>
      <c r="CE217" s="644" t="str">
        <f t="shared" si="61"/>
        <v/>
      </c>
      <c r="CF217" s="644" t="str">
        <f>IF(F217="","",IF(OR(AND(分岐管理シート!D215=4, OR(分岐管理シート!AQ215&lt;4, 分岐管理シート!AQ215&gt;9)),AND(OR(分岐管理シート!D215=8, 分岐管理シート!D215=10), OR(分岐管理シート!AQ215&lt;7, 分岐管理シート!AQ215&gt;9))),"error",""))</f>
        <v/>
      </c>
      <c r="CG217" s="644" t="str">
        <f t="shared" si="75"/>
        <v/>
      </c>
      <c r="CH217" s="644" t="str">
        <f>分岐管理シート!BD215</f>
        <v/>
      </c>
      <c r="CI217" s="666" t="str">
        <f t="shared" si="76"/>
        <v/>
      </c>
    </row>
    <row r="218" spans="1:87" ht="24" x14ac:dyDescent="0.15">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88"/>
      <c r="AN218" s="567"/>
      <c r="AO218" s="691"/>
      <c r="AP218" s="564"/>
      <c r="AQ218" s="568"/>
      <c r="AR218" s="622"/>
      <c r="AS218" s="628"/>
      <c r="AT218" s="633"/>
      <c r="AU218" s="655" t="str">
        <f t="shared" si="63"/>
        <v/>
      </c>
      <c r="AV218" s="655" t="str">
        <f t="shared" si="64"/>
        <v/>
      </c>
      <c r="AW218" s="655" t="str">
        <f t="shared" si="53"/>
        <v/>
      </c>
      <c r="AX218" s="655" t="str">
        <f t="shared" si="54"/>
        <v/>
      </c>
      <c r="AY218" s="655" t="str">
        <f t="shared" si="55"/>
        <v/>
      </c>
      <c r="AZ218" s="655" t="str">
        <f>IF(F218="","",IF(OR(AND(分岐管理シート!D216=4,J218="Ⅱ．物価高の克服"),AND(分岐管理シート!D216=8,J218="米国関税措置"),AND(分岐管理シート!D216=10,J218="Ⅰ．生活の安全保障・物価高への対応")),"","error"))</f>
        <v/>
      </c>
      <c r="BA218" s="644" t="str">
        <f t="shared" si="56"/>
        <v/>
      </c>
      <c r="BB218" s="644" t="str">
        <f t="shared" si="65"/>
        <v/>
      </c>
      <c r="BC218" s="656" t="str">
        <f t="shared" si="71"/>
        <v/>
      </c>
      <c r="BD218" s="657" t="str">
        <f t="shared" si="67"/>
        <v/>
      </c>
      <c r="BE218" s="644" t="str">
        <f t="shared" si="68"/>
        <v/>
      </c>
      <c r="BF218" s="655" t="str" cm="1">
        <f t="array" ref="BF218">IF(SUMPRODUCT(COUNTIF(M218:O218, M218:O218))&gt;COUNTA(M218:O218),"error","")</f>
        <v/>
      </c>
      <c r="BG218" s="644" t="str">
        <f t="shared" si="72"/>
        <v/>
      </c>
      <c r="BH218" s="644" t="str">
        <f t="shared" si="73"/>
        <v/>
      </c>
      <c r="BI218" s="644" t="str">
        <f t="shared" si="66"/>
        <v/>
      </c>
      <c r="BJ218" s="647"/>
      <c r="BK218" s="638"/>
      <c r="BL218" s="644" t="str">
        <f t="shared" si="57"/>
        <v/>
      </c>
      <c r="BM218" s="644" t="str">
        <f t="shared" si="62"/>
        <v/>
      </c>
      <c r="BN218" s="644" t="str">
        <f t="shared" si="58"/>
        <v/>
      </c>
      <c r="BO218" s="644" t="str">
        <f t="shared" si="74"/>
        <v/>
      </c>
      <c r="BP218" s="641"/>
      <c r="BQ218" s="644"/>
      <c r="BR218" s="638"/>
      <c r="BS218" s="638"/>
      <c r="BT218" s="644" t="str">
        <f t="shared" si="59"/>
        <v/>
      </c>
      <c r="BU218" s="644" t="str">
        <f t="shared" si="60"/>
        <v/>
      </c>
      <c r="BV218" s="644" t="str">
        <f>IF(F218="","",IF(OR(分岐管理シート!AE216&lt;27,分岐管理シート!AE216&gt;38),"error",""))</f>
        <v/>
      </c>
      <c r="BW218" s="644" t="str">
        <f>IF(AND(D218="R7_補正", OR(分岐管理シート!AF216&lt;27,分岐管理シート!AF216&gt;38)),"error","")</f>
        <v/>
      </c>
      <c r="BX218" s="644" t="str">
        <f>IF(F218="","",IF(OR(分岐管理シート!AG216&lt;27,分岐管理シート!AG216&gt;39),"error",""))</f>
        <v/>
      </c>
      <c r="BY218" s="644" t="str">
        <f>IF(F218="","",IF(AND(AD218="－",OR(分岐管理シート!AG216&lt;27,分岐管理シート!AG216&gt;38)),"error",IF(AND(AD218="○",分岐管理シート!AG216&lt;27),"error","")))</f>
        <v/>
      </c>
      <c r="BZ218" s="641" t="str">
        <f>IF(OR(D218="", D218="R6_補正", D218="R7_予備"),
   "",IF(F218="","",IF(AND(VLOOKUP(AE218,―!$AH$15:$AI$40,2,FALSE) &lt;= VLOOKUP(AF218,―!$AH$15:$AI$40,2,FALSE),VLOOKUP(AF218,―!$AH$15:$AI$40,2,FALSE) &lt;= VLOOKUP(AG218,―!$AH$15:$AI$40,2,FALSE)),"","error")))</f>
        <v/>
      </c>
      <c r="CA218" s="647"/>
      <c r="CB218" s="638"/>
      <c r="CC218" s="638"/>
      <c r="CD218" s="644" t="str">
        <f>IF(F218="","",IF(OR(分岐管理シート!AJ216&lt;1,分岐管理シート!AJ216&gt;88),"error",""))</f>
        <v/>
      </c>
      <c r="CE218" s="644" t="str">
        <f t="shared" si="61"/>
        <v/>
      </c>
      <c r="CF218" s="644" t="str">
        <f>IF(F218="","",IF(OR(AND(分岐管理シート!D216=4, OR(分岐管理シート!AQ216&lt;4, 分岐管理シート!AQ216&gt;9)),AND(OR(分岐管理シート!D216=8, 分岐管理シート!D216=10), OR(分岐管理シート!AQ216&lt;7, 分岐管理シート!AQ216&gt;9))),"error",""))</f>
        <v/>
      </c>
      <c r="CG218" s="644" t="str">
        <f t="shared" si="75"/>
        <v/>
      </c>
      <c r="CH218" s="644" t="str">
        <f>分岐管理シート!BD216</f>
        <v/>
      </c>
      <c r="CI218" s="666" t="str">
        <f t="shared" si="76"/>
        <v/>
      </c>
    </row>
    <row r="219" spans="1:87" ht="24" x14ac:dyDescent="0.15">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88"/>
      <c r="AN219" s="567"/>
      <c r="AO219" s="691"/>
      <c r="AP219" s="564"/>
      <c r="AQ219" s="568"/>
      <c r="AR219" s="622"/>
      <c r="AS219" s="628"/>
      <c r="AT219" s="633"/>
      <c r="AU219" s="655" t="str">
        <f t="shared" si="63"/>
        <v/>
      </c>
      <c r="AV219" s="655" t="str">
        <f t="shared" si="64"/>
        <v/>
      </c>
      <c r="AW219" s="655" t="str">
        <f t="shared" si="53"/>
        <v/>
      </c>
      <c r="AX219" s="655" t="str">
        <f t="shared" si="54"/>
        <v/>
      </c>
      <c r="AY219" s="655" t="str">
        <f t="shared" si="55"/>
        <v/>
      </c>
      <c r="AZ219" s="655" t="str">
        <f>IF(F219="","",IF(OR(AND(分岐管理シート!D217=4,J219="Ⅱ．物価高の克服"),AND(分岐管理シート!D217=8,J219="米国関税措置"),AND(分岐管理シート!D217=10,J219="Ⅰ．生活の安全保障・物価高への対応")),"","error"))</f>
        <v/>
      </c>
      <c r="BA219" s="644" t="str">
        <f t="shared" si="56"/>
        <v/>
      </c>
      <c r="BB219" s="644" t="str">
        <f t="shared" si="65"/>
        <v/>
      </c>
      <c r="BC219" s="656" t="str">
        <f t="shared" si="71"/>
        <v/>
      </c>
      <c r="BD219" s="657" t="str">
        <f t="shared" si="67"/>
        <v/>
      </c>
      <c r="BE219" s="644" t="str">
        <f t="shared" si="68"/>
        <v/>
      </c>
      <c r="BF219" s="655" t="str" cm="1">
        <f t="array" ref="BF219">IF(SUMPRODUCT(COUNTIF(M219:O219, M219:O219))&gt;COUNTA(M219:O219),"error","")</f>
        <v/>
      </c>
      <c r="BG219" s="644" t="str">
        <f t="shared" si="72"/>
        <v/>
      </c>
      <c r="BH219" s="644" t="str">
        <f t="shared" si="73"/>
        <v/>
      </c>
      <c r="BI219" s="644" t="str">
        <f t="shared" si="66"/>
        <v/>
      </c>
      <c r="BJ219" s="647"/>
      <c r="BK219" s="638"/>
      <c r="BL219" s="644" t="str">
        <f t="shared" si="57"/>
        <v/>
      </c>
      <c r="BM219" s="644" t="str">
        <f t="shared" si="62"/>
        <v/>
      </c>
      <c r="BN219" s="644" t="str">
        <f t="shared" si="58"/>
        <v/>
      </c>
      <c r="BO219" s="644" t="str">
        <f t="shared" si="74"/>
        <v/>
      </c>
      <c r="BP219" s="641"/>
      <c r="BQ219" s="644"/>
      <c r="BR219" s="638"/>
      <c r="BS219" s="638"/>
      <c r="BT219" s="644" t="str">
        <f t="shared" si="59"/>
        <v/>
      </c>
      <c r="BU219" s="644" t="str">
        <f t="shared" si="60"/>
        <v/>
      </c>
      <c r="BV219" s="644" t="str">
        <f>IF(F219="","",IF(OR(分岐管理シート!AE217&lt;27,分岐管理シート!AE217&gt;38),"error",""))</f>
        <v/>
      </c>
      <c r="BW219" s="644" t="str">
        <f>IF(AND(D219="R7_補正", OR(分岐管理シート!AF217&lt;27,分岐管理シート!AF217&gt;38)),"error","")</f>
        <v/>
      </c>
      <c r="BX219" s="644" t="str">
        <f>IF(F219="","",IF(OR(分岐管理シート!AG217&lt;27,分岐管理シート!AG217&gt;39),"error",""))</f>
        <v/>
      </c>
      <c r="BY219" s="644" t="str">
        <f>IF(F219="","",IF(AND(AD219="－",OR(分岐管理シート!AG217&lt;27,分岐管理シート!AG217&gt;38)),"error",IF(AND(AD219="○",分岐管理シート!AG217&lt;27),"error","")))</f>
        <v/>
      </c>
      <c r="BZ219" s="641" t="str">
        <f>IF(OR(D219="", D219="R6_補正", D219="R7_予備"),
   "",IF(F219="","",IF(AND(VLOOKUP(AE219,―!$AH$15:$AI$40,2,FALSE) &lt;= VLOOKUP(AF219,―!$AH$15:$AI$40,2,FALSE),VLOOKUP(AF219,―!$AH$15:$AI$40,2,FALSE) &lt;= VLOOKUP(AG219,―!$AH$15:$AI$40,2,FALSE)),"","error")))</f>
        <v/>
      </c>
      <c r="CA219" s="647"/>
      <c r="CB219" s="638"/>
      <c r="CC219" s="638"/>
      <c r="CD219" s="644" t="str">
        <f>IF(F219="","",IF(OR(分岐管理シート!AJ217&lt;1,分岐管理シート!AJ217&gt;88),"error",""))</f>
        <v/>
      </c>
      <c r="CE219" s="644" t="str">
        <f t="shared" si="61"/>
        <v/>
      </c>
      <c r="CF219" s="644" t="str">
        <f>IF(F219="","",IF(OR(AND(分岐管理シート!D217=4, OR(分岐管理シート!AQ217&lt;4, 分岐管理シート!AQ217&gt;9)),AND(OR(分岐管理シート!D217=8, 分岐管理シート!D217=10), OR(分岐管理シート!AQ217&lt;7, 分岐管理シート!AQ217&gt;9))),"error",""))</f>
        <v/>
      </c>
      <c r="CG219" s="644" t="str">
        <f t="shared" si="75"/>
        <v/>
      </c>
      <c r="CH219" s="644" t="str">
        <f>分岐管理シート!BD217</f>
        <v/>
      </c>
      <c r="CI219" s="666" t="str">
        <f t="shared" si="76"/>
        <v/>
      </c>
    </row>
    <row r="220" spans="1:87" ht="24" x14ac:dyDescent="0.15">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88"/>
      <c r="AN220" s="567"/>
      <c r="AO220" s="691"/>
      <c r="AP220" s="564"/>
      <c r="AQ220" s="568"/>
      <c r="AR220" s="622"/>
      <c r="AS220" s="628"/>
      <c r="AT220" s="633"/>
      <c r="AU220" s="655" t="str">
        <f t="shared" si="63"/>
        <v/>
      </c>
      <c r="AV220" s="655" t="str">
        <f t="shared" si="64"/>
        <v/>
      </c>
      <c r="AW220" s="655" t="str">
        <f t="shared" si="53"/>
        <v/>
      </c>
      <c r="AX220" s="655" t="str">
        <f t="shared" si="54"/>
        <v/>
      </c>
      <c r="AY220" s="655" t="str">
        <f t="shared" si="55"/>
        <v/>
      </c>
      <c r="AZ220" s="655" t="str">
        <f>IF(F220="","",IF(OR(AND(分岐管理シート!D218=4,J220="Ⅱ．物価高の克服"),AND(分岐管理シート!D218=8,J220="米国関税措置"),AND(分岐管理シート!D218=10,J220="Ⅰ．生活の安全保障・物価高への対応")),"","error"))</f>
        <v/>
      </c>
      <c r="BA220" s="644" t="str">
        <f t="shared" si="56"/>
        <v/>
      </c>
      <c r="BB220" s="644" t="str">
        <f t="shared" si="65"/>
        <v/>
      </c>
      <c r="BC220" s="656" t="str">
        <f t="shared" si="71"/>
        <v/>
      </c>
      <c r="BD220" s="657" t="str">
        <f t="shared" si="67"/>
        <v/>
      </c>
      <c r="BE220" s="644" t="str">
        <f t="shared" si="68"/>
        <v/>
      </c>
      <c r="BF220" s="655" t="str" cm="1">
        <f t="array" ref="BF220">IF(SUMPRODUCT(COUNTIF(M220:O220, M220:O220))&gt;COUNTA(M220:O220),"error","")</f>
        <v/>
      </c>
      <c r="BG220" s="644" t="str">
        <f t="shared" si="72"/>
        <v/>
      </c>
      <c r="BH220" s="644" t="str">
        <f t="shared" si="73"/>
        <v/>
      </c>
      <c r="BI220" s="644" t="str">
        <f t="shared" si="66"/>
        <v/>
      </c>
      <c r="BJ220" s="647"/>
      <c r="BK220" s="638"/>
      <c r="BL220" s="644" t="str">
        <f t="shared" si="57"/>
        <v/>
      </c>
      <c r="BM220" s="644" t="str">
        <f t="shared" si="62"/>
        <v/>
      </c>
      <c r="BN220" s="644" t="str">
        <f t="shared" si="58"/>
        <v/>
      </c>
      <c r="BO220" s="644" t="str">
        <f t="shared" si="74"/>
        <v/>
      </c>
      <c r="BP220" s="641"/>
      <c r="BQ220" s="644"/>
      <c r="BR220" s="638"/>
      <c r="BS220" s="638"/>
      <c r="BT220" s="644" t="str">
        <f t="shared" si="59"/>
        <v/>
      </c>
      <c r="BU220" s="644" t="str">
        <f t="shared" si="60"/>
        <v/>
      </c>
      <c r="BV220" s="644" t="str">
        <f>IF(F220="","",IF(OR(分岐管理シート!AE218&lt;27,分岐管理シート!AE218&gt;38),"error",""))</f>
        <v/>
      </c>
      <c r="BW220" s="644" t="str">
        <f>IF(AND(D220="R7_補正", OR(分岐管理シート!AF218&lt;27,分岐管理シート!AF218&gt;38)),"error","")</f>
        <v/>
      </c>
      <c r="BX220" s="644" t="str">
        <f>IF(F220="","",IF(OR(分岐管理シート!AG218&lt;27,分岐管理シート!AG218&gt;39),"error",""))</f>
        <v/>
      </c>
      <c r="BY220" s="644" t="str">
        <f>IF(F220="","",IF(AND(AD220="－",OR(分岐管理シート!AG218&lt;27,分岐管理シート!AG218&gt;38)),"error",IF(AND(AD220="○",分岐管理シート!AG218&lt;27),"error","")))</f>
        <v/>
      </c>
      <c r="BZ220" s="641" t="str">
        <f>IF(OR(D220="", D220="R6_補正", D220="R7_予備"),
   "",IF(F220="","",IF(AND(VLOOKUP(AE220,―!$AH$15:$AI$40,2,FALSE) &lt;= VLOOKUP(AF220,―!$AH$15:$AI$40,2,FALSE),VLOOKUP(AF220,―!$AH$15:$AI$40,2,FALSE) &lt;= VLOOKUP(AG220,―!$AH$15:$AI$40,2,FALSE)),"","error")))</f>
        <v/>
      </c>
      <c r="CA220" s="647"/>
      <c r="CB220" s="638"/>
      <c r="CC220" s="638"/>
      <c r="CD220" s="644" t="str">
        <f>IF(F220="","",IF(OR(分岐管理シート!AJ218&lt;1,分岐管理シート!AJ218&gt;88),"error",""))</f>
        <v/>
      </c>
      <c r="CE220" s="644" t="str">
        <f t="shared" si="61"/>
        <v/>
      </c>
      <c r="CF220" s="644" t="str">
        <f>IF(F220="","",IF(OR(AND(分岐管理シート!D218=4, OR(分岐管理シート!AQ218&lt;4, 分岐管理シート!AQ218&gt;9)),AND(OR(分岐管理シート!D218=8, 分岐管理シート!D218=10), OR(分岐管理シート!AQ218&lt;7, 分岐管理シート!AQ218&gt;9))),"error",""))</f>
        <v/>
      </c>
      <c r="CG220" s="644" t="str">
        <f t="shared" si="75"/>
        <v/>
      </c>
      <c r="CH220" s="644" t="str">
        <f>分岐管理シート!BD218</f>
        <v/>
      </c>
      <c r="CI220" s="666" t="str">
        <f t="shared" si="76"/>
        <v/>
      </c>
    </row>
    <row r="221" spans="1:87" ht="24" x14ac:dyDescent="0.15">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88"/>
      <c r="AN221" s="567"/>
      <c r="AO221" s="691"/>
      <c r="AP221" s="564"/>
      <c r="AQ221" s="568"/>
      <c r="AR221" s="622"/>
      <c r="AS221" s="628"/>
      <c r="AT221" s="633"/>
      <c r="AU221" s="655" t="str">
        <f t="shared" si="63"/>
        <v/>
      </c>
      <c r="AV221" s="655" t="str">
        <f t="shared" si="64"/>
        <v/>
      </c>
      <c r="AW221" s="655" t="str">
        <f t="shared" si="53"/>
        <v/>
      </c>
      <c r="AX221" s="655" t="str">
        <f t="shared" si="54"/>
        <v/>
      </c>
      <c r="AY221" s="655" t="str">
        <f t="shared" si="55"/>
        <v/>
      </c>
      <c r="AZ221" s="655" t="str">
        <f>IF(F221="","",IF(OR(AND(分岐管理シート!D219=4,J221="Ⅱ．物価高の克服"),AND(分岐管理シート!D219=8,J221="米国関税措置"),AND(分岐管理シート!D219=10,J221="Ⅰ．生活の安全保障・物価高への対応")),"","error"))</f>
        <v/>
      </c>
      <c r="BA221" s="644" t="str">
        <f t="shared" si="56"/>
        <v/>
      </c>
      <c r="BB221" s="644" t="str">
        <f t="shared" si="65"/>
        <v/>
      </c>
      <c r="BC221" s="656" t="str">
        <f t="shared" si="71"/>
        <v/>
      </c>
      <c r="BD221" s="657" t="str">
        <f t="shared" si="67"/>
        <v/>
      </c>
      <c r="BE221" s="644" t="str">
        <f t="shared" si="68"/>
        <v/>
      </c>
      <c r="BF221" s="655" t="str" cm="1">
        <f t="array" ref="BF221">IF(SUMPRODUCT(COUNTIF(M221:O221, M221:O221))&gt;COUNTA(M221:O221),"error","")</f>
        <v/>
      </c>
      <c r="BG221" s="644" t="str">
        <f t="shared" si="72"/>
        <v/>
      </c>
      <c r="BH221" s="644" t="str">
        <f t="shared" si="73"/>
        <v/>
      </c>
      <c r="BI221" s="644" t="str">
        <f t="shared" si="66"/>
        <v/>
      </c>
      <c r="BJ221" s="647"/>
      <c r="BK221" s="638"/>
      <c r="BL221" s="644" t="str">
        <f t="shared" si="57"/>
        <v/>
      </c>
      <c r="BM221" s="644" t="str">
        <f t="shared" si="62"/>
        <v/>
      </c>
      <c r="BN221" s="644" t="str">
        <f t="shared" si="58"/>
        <v/>
      </c>
      <c r="BO221" s="644" t="str">
        <f t="shared" si="74"/>
        <v/>
      </c>
      <c r="BP221" s="641"/>
      <c r="BQ221" s="644"/>
      <c r="BR221" s="638"/>
      <c r="BS221" s="638"/>
      <c r="BT221" s="644" t="str">
        <f t="shared" si="59"/>
        <v/>
      </c>
      <c r="BU221" s="644" t="str">
        <f t="shared" si="60"/>
        <v/>
      </c>
      <c r="BV221" s="644" t="str">
        <f>IF(F221="","",IF(OR(分岐管理シート!AE219&lt;27,分岐管理シート!AE219&gt;38),"error",""))</f>
        <v/>
      </c>
      <c r="BW221" s="644" t="str">
        <f>IF(AND(D221="R7_補正", OR(分岐管理シート!AF219&lt;27,分岐管理シート!AF219&gt;38)),"error","")</f>
        <v/>
      </c>
      <c r="BX221" s="644" t="str">
        <f>IF(F221="","",IF(OR(分岐管理シート!AG219&lt;27,分岐管理シート!AG219&gt;39),"error",""))</f>
        <v/>
      </c>
      <c r="BY221" s="644" t="str">
        <f>IF(F221="","",IF(AND(AD221="－",OR(分岐管理シート!AG219&lt;27,分岐管理シート!AG219&gt;38)),"error",IF(AND(AD221="○",分岐管理シート!AG219&lt;27),"error","")))</f>
        <v/>
      </c>
      <c r="BZ221" s="641" t="str">
        <f>IF(OR(D221="", D221="R6_補正", D221="R7_予備"),
   "",IF(F221="","",IF(AND(VLOOKUP(AE221,―!$AH$15:$AI$40,2,FALSE) &lt;= VLOOKUP(AF221,―!$AH$15:$AI$40,2,FALSE),VLOOKUP(AF221,―!$AH$15:$AI$40,2,FALSE) &lt;= VLOOKUP(AG221,―!$AH$15:$AI$40,2,FALSE)),"","error")))</f>
        <v/>
      </c>
      <c r="CA221" s="647"/>
      <c r="CB221" s="638"/>
      <c r="CC221" s="638"/>
      <c r="CD221" s="644" t="str">
        <f>IF(F221="","",IF(OR(分岐管理シート!AJ219&lt;1,分岐管理シート!AJ219&gt;88),"error",""))</f>
        <v/>
      </c>
      <c r="CE221" s="644" t="str">
        <f t="shared" si="61"/>
        <v/>
      </c>
      <c r="CF221" s="644" t="str">
        <f>IF(F221="","",IF(OR(AND(分岐管理シート!D219=4, OR(分岐管理シート!AQ219&lt;4, 分岐管理シート!AQ219&gt;9)),AND(OR(分岐管理シート!D219=8, 分岐管理シート!D219=10), OR(分岐管理シート!AQ219&lt;7, 分岐管理シート!AQ219&gt;9))),"error",""))</f>
        <v/>
      </c>
      <c r="CG221" s="644" t="str">
        <f t="shared" si="75"/>
        <v/>
      </c>
      <c r="CH221" s="644" t="str">
        <f>分岐管理シート!BD219</f>
        <v/>
      </c>
      <c r="CI221" s="666" t="str">
        <f t="shared" si="76"/>
        <v/>
      </c>
    </row>
    <row r="222" spans="1:87" ht="24" x14ac:dyDescent="0.15">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88"/>
      <c r="AN222" s="567"/>
      <c r="AO222" s="691"/>
      <c r="AP222" s="564"/>
      <c r="AQ222" s="568"/>
      <c r="AR222" s="622"/>
      <c r="AS222" s="628"/>
      <c r="AT222" s="633"/>
      <c r="AU222" s="655" t="str">
        <f t="shared" si="63"/>
        <v/>
      </c>
      <c r="AV222" s="655" t="str">
        <f t="shared" si="64"/>
        <v/>
      </c>
      <c r="AW222" s="655" t="str">
        <f t="shared" si="53"/>
        <v/>
      </c>
      <c r="AX222" s="655" t="str">
        <f t="shared" si="54"/>
        <v/>
      </c>
      <c r="AY222" s="655" t="str">
        <f t="shared" si="55"/>
        <v/>
      </c>
      <c r="AZ222" s="655" t="str">
        <f>IF(F222="","",IF(OR(AND(分岐管理シート!D220=4,J222="Ⅱ．物価高の克服"),AND(分岐管理シート!D220=8,J222="米国関税措置"),AND(分岐管理シート!D220=10,J222="Ⅰ．生活の安全保障・物価高への対応")),"","error"))</f>
        <v/>
      </c>
      <c r="BA222" s="644" t="str">
        <f t="shared" si="56"/>
        <v/>
      </c>
      <c r="BB222" s="644" t="str">
        <f t="shared" si="65"/>
        <v/>
      </c>
      <c r="BC222" s="656" t="str">
        <f t="shared" si="71"/>
        <v/>
      </c>
      <c r="BD222" s="657" t="str">
        <f t="shared" si="67"/>
        <v/>
      </c>
      <c r="BE222" s="644" t="str">
        <f t="shared" si="68"/>
        <v/>
      </c>
      <c r="BF222" s="655" t="str" cm="1">
        <f t="array" ref="BF222">IF(SUMPRODUCT(COUNTIF(M222:O222, M222:O222))&gt;COUNTA(M222:O222),"error","")</f>
        <v/>
      </c>
      <c r="BG222" s="644" t="str">
        <f t="shared" si="72"/>
        <v/>
      </c>
      <c r="BH222" s="644" t="str">
        <f t="shared" si="73"/>
        <v/>
      </c>
      <c r="BI222" s="644" t="str">
        <f t="shared" si="66"/>
        <v/>
      </c>
      <c r="BJ222" s="647"/>
      <c r="BK222" s="638"/>
      <c r="BL222" s="644" t="str">
        <f t="shared" si="57"/>
        <v/>
      </c>
      <c r="BM222" s="644" t="str">
        <f t="shared" si="62"/>
        <v/>
      </c>
      <c r="BN222" s="644" t="str">
        <f t="shared" si="58"/>
        <v/>
      </c>
      <c r="BO222" s="644" t="str">
        <f t="shared" si="74"/>
        <v/>
      </c>
      <c r="BP222" s="641"/>
      <c r="BQ222" s="644"/>
      <c r="BR222" s="638"/>
      <c r="BS222" s="638"/>
      <c r="BT222" s="644" t="str">
        <f t="shared" si="59"/>
        <v/>
      </c>
      <c r="BU222" s="644" t="str">
        <f t="shared" si="60"/>
        <v/>
      </c>
      <c r="BV222" s="644" t="str">
        <f>IF(F222="","",IF(OR(分岐管理シート!AE220&lt;27,分岐管理シート!AE220&gt;38),"error",""))</f>
        <v/>
      </c>
      <c r="BW222" s="644" t="str">
        <f>IF(AND(D222="R7_補正", OR(分岐管理シート!AF220&lt;27,分岐管理シート!AF220&gt;38)),"error","")</f>
        <v/>
      </c>
      <c r="BX222" s="644" t="str">
        <f>IF(F222="","",IF(OR(分岐管理シート!AG220&lt;27,分岐管理シート!AG220&gt;39),"error",""))</f>
        <v/>
      </c>
      <c r="BY222" s="644" t="str">
        <f>IF(F222="","",IF(AND(AD222="－",OR(分岐管理シート!AG220&lt;27,分岐管理シート!AG220&gt;38)),"error",IF(AND(AD222="○",分岐管理シート!AG220&lt;27),"error","")))</f>
        <v/>
      </c>
      <c r="BZ222" s="641" t="str">
        <f>IF(OR(D222="", D222="R6_補正", D222="R7_予備"),
   "",IF(F222="","",IF(AND(VLOOKUP(AE222,―!$AH$15:$AI$40,2,FALSE) &lt;= VLOOKUP(AF222,―!$AH$15:$AI$40,2,FALSE),VLOOKUP(AF222,―!$AH$15:$AI$40,2,FALSE) &lt;= VLOOKUP(AG222,―!$AH$15:$AI$40,2,FALSE)),"","error")))</f>
        <v/>
      </c>
      <c r="CA222" s="647"/>
      <c r="CB222" s="638"/>
      <c r="CC222" s="638"/>
      <c r="CD222" s="644" t="str">
        <f>IF(F222="","",IF(OR(分岐管理シート!AJ220&lt;1,分岐管理シート!AJ220&gt;88),"error",""))</f>
        <v/>
      </c>
      <c r="CE222" s="644" t="str">
        <f t="shared" si="61"/>
        <v/>
      </c>
      <c r="CF222" s="644" t="str">
        <f>IF(F222="","",IF(OR(AND(分岐管理シート!D220=4, OR(分岐管理シート!AQ220&lt;4, 分岐管理シート!AQ220&gt;9)),AND(OR(分岐管理シート!D220=8, 分岐管理シート!D220=10), OR(分岐管理シート!AQ220&lt;7, 分岐管理シート!AQ220&gt;9))),"error",""))</f>
        <v/>
      </c>
      <c r="CG222" s="644" t="str">
        <f t="shared" si="75"/>
        <v/>
      </c>
      <c r="CH222" s="644" t="str">
        <f>分岐管理シート!BD220</f>
        <v/>
      </c>
      <c r="CI222" s="666" t="str">
        <f t="shared" si="76"/>
        <v/>
      </c>
    </row>
    <row r="223" spans="1:87" ht="24" x14ac:dyDescent="0.15">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88"/>
      <c r="AN223" s="567"/>
      <c r="AO223" s="691"/>
      <c r="AP223" s="564"/>
      <c r="AQ223" s="568"/>
      <c r="AR223" s="622"/>
      <c r="AS223" s="628"/>
      <c r="AT223" s="633"/>
      <c r="AU223" s="655" t="str">
        <f t="shared" si="63"/>
        <v/>
      </c>
      <c r="AV223" s="655" t="str">
        <f t="shared" si="64"/>
        <v/>
      </c>
      <c r="AW223" s="655" t="str">
        <f t="shared" si="53"/>
        <v/>
      </c>
      <c r="AX223" s="655" t="str">
        <f t="shared" si="54"/>
        <v/>
      </c>
      <c r="AY223" s="655" t="str">
        <f t="shared" si="55"/>
        <v/>
      </c>
      <c r="AZ223" s="655" t="str">
        <f>IF(F223="","",IF(OR(AND(分岐管理シート!D221=4,J223="Ⅱ．物価高の克服"),AND(分岐管理シート!D221=8,J223="米国関税措置"),AND(分岐管理シート!D221=10,J223="Ⅰ．生活の安全保障・物価高への対応")),"","error"))</f>
        <v/>
      </c>
      <c r="BA223" s="644" t="str">
        <f t="shared" si="56"/>
        <v/>
      </c>
      <c r="BB223" s="644" t="str">
        <f t="shared" si="65"/>
        <v/>
      </c>
      <c r="BC223" s="656" t="str">
        <f t="shared" si="71"/>
        <v/>
      </c>
      <c r="BD223" s="657" t="str">
        <f t="shared" si="67"/>
        <v/>
      </c>
      <c r="BE223" s="644" t="str">
        <f t="shared" si="68"/>
        <v/>
      </c>
      <c r="BF223" s="655" t="str" cm="1">
        <f t="array" ref="BF223">IF(SUMPRODUCT(COUNTIF(M223:O223, M223:O223))&gt;COUNTA(M223:O223),"error","")</f>
        <v/>
      </c>
      <c r="BG223" s="644" t="str">
        <f t="shared" si="72"/>
        <v/>
      </c>
      <c r="BH223" s="644" t="str">
        <f t="shared" si="73"/>
        <v/>
      </c>
      <c r="BI223" s="644" t="str">
        <f t="shared" si="66"/>
        <v/>
      </c>
      <c r="BJ223" s="647"/>
      <c r="BK223" s="638"/>
      <c r="BL223" s="644" t="str">
        <f t="shared" si="57"/>
        <v/>
      </c>
      <c r="BM223" s="644" t="str">
        <f t="shared" si="62"/>
        <v/>
      </c>
      <c r="BN223" s="644" t="str">
        <f t="shared" si="58"/>
        <v/>
      </c>
      <c r="BO223" s="644" t="str">
        <f t="shared" si="74"/>
        <v/>
      </c>
      <c r="BP223" s="641"/>
      <c r="BQ223" s="644"/>
      <c r="BR223" s="638"/>
      <c r="BS223" s="638"/>
      <c r="BT223" s="644" t="str">
        <f t="shared" si="59"/>
        <v/>
      </c>
      <c r="BU223" s="644" t="str">
        <f t="shared" si="60"/>
        <v/>
      </c>
      <c r="BV223" s="644" t="str">
        <f>IF(F223="","",IF(OR(分岐管理シート!AE221&lt;27,分岐管理シート!AE221&gt;38),"error",""))</f>
        <v/>
      </c>
      <c r="BW223" s="644" t="str">
        <f>IF(AND(D223="R7_補正", OR(分岐管理シート!AF221&lt;27,分岐管理シート!AF221&gt;38)),"error","")</f>
        <v/>
      </c>
      <c r="BX223" s="644" t="str">
        <f>IF(F223="","",IF(OR(分岐管理シート!AG221&lt;27,分岐管理シート!AG221&gt;39),"error",""))</f>
        <v/>
      </c>
      <c r="BY223" s="644" t="str">
        <f>IF(F223="","",IF(AND(AD223="－",OR(分岐管理シート!AG221&lt;27,分岐管理シート!AG221&gt;38)),"error",IF(AND(AD223="○",分岐管理シート!AG221&lt;27),"error","")))</f>
        <v/>
      </c>
      <c r="BZ223" s="641" t="str">
        <f>IF(OR(D223="", D223="R6_補正", D223="R7_予備"),
   "",IF(F223="","",IF(AND(VLOOKUP(AE223,―!$AH$15:$AI$40,2,FALSE) &lt;= VLOOKUP(AF223,―!$AH$15:$AI$40,2,FALSE),VLOOKUP(AF223,―!$AH$15:$AI$40,2,FALSE) &lt;= VLOOKUP(AG223,―!$AH$15:$AI$40,2,FALSE)),"","error")))</f>
        <v/>
      </c>
      <c r="CA223" s="647"/>
      <c r="CB223" s="638"/>
      <c r="CC223" s="638"/>
      <c r="CD223" s="644" t="str">
        <f>IF(F223="","",IF(OR(分岐管理シート!AJ221&lt;1,分岐管理シート!AJ221&gt;88),"error",""))</f>
        <v/>
      </c>
      <c r="CE223" s="644" t="str">
        <f t="shared" si="61"/>
        <v/>
      </c>
      <c r="CF223" s="644" t="str">
        <f>IF(F223="","",IF(OR(AND(分岐管理シート!D221=4, OR(分岐管理シート!AQ221&lt;4, 分岐管理シート!AQ221&gt;9)),AND(OR(分岐管理シート!D221=8, 分岐管理シート!D221=10), OR(分岐管理シート!AQ221&lt;7, 分岐管理シート!AQ221&gt;9))),"error",""))</f>
        <v/>
      </c>
      <c r="CG223" s="644" t="str">
        <f t="shared" si="75"/>
        <v/>
      </c>
      <c r="CH223" s="644" t="str">
        <f>分岐管理シート!BD221</f>
        <v/>
      </c>
      <c r="CI223" s="666" t="str">
        <f t="shared" si="76"/>
        <v/>
      </c>
    </row>
    <row r="224" spans="1:87" ht="24" x14ac:dyDescent="0.15">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88"/>
      <c r="AN224" s="567"/>
      <c r="AO224" s="691"/>
      <c r="AP224" s="564"/>
      <c r="AQ224" s="568"/>
      <c r="AR224" s="622"/>
      <c r="AS224" s="628"/>
      <c r="AT224" s="633"/>
      <c r="AU224" s="655" t="str">
        <f t="shared" si="63"/>
        <v/>
      </c>
      <c r="AV224" s="655" t="str">
        <f t="shared" si="64"/>
        <v/>
      </c>
      <c r="AW224" s="655" t="str">
        <f t="shared" si="53"/>
        <v/>
      </c>
      <c r="AX224" s="655" t="str">
        <f t="shared" si="54"/>
        <v/>
      </c>
      <c r="AY224" s="655" t="str">
        <f t="shared" si="55"/>
        <v/>
      </c>
      <c r="AZ224" s="655" t="str">
        <f>IF(F224="","",IF(OR(AND(分岐管理シート!D222=4,J224="Ⅱ．物価高の克服"),AND(分岐管理シート!D222=8,J224="米国関税措置"),AND(分岐管理シート!D222=10,J224="Ⅰ．生活の安全保障・物価高への対応")),"","error"))</f>
        <v/>
      </c>
      <c r="BA224" s="644" t="str">
        <f t="shared" si="56"/>
        <v/>
      </c>
      <c r="BB224" s="644" t="str">
        <f t="shared" si="65"/>
        <v/>
      </c>
      <c r="BC224" s="656" t="str">
        <f t="shared" si="71"/>
        <v/>
      </c>
      <c r="BD224" s="657" t="str">
        <f t="shared" si="67"/>
        <v/>
      </c>
      <c r="BE224" s="644" t="str">
        <f t="shared" si="68"/>
        <v/>
      </c>
      <c r="BF224" s="655" t="str" cm="1">
        <f t="array" ref="BF224">IF(SUMPRODUCT(COUNTIF(M224:O224, M224:O224))&gt;COUNTA(M224:O224),"error","")</f>
        <v/>
      </c>
      <c r="BG224" s="644" t="str">
        <f t="shared" si="72"/>
        <v/>
      </c>
      <c r="BH224" s="644" t="str">
        <f t="shared" si="73"/>
        <v/>
      </c>
      <c r="BI224" s="644" t="str">
        <f t="shared" si="66"/>
        <v/>
      </c>
      <c r="BJ224" s="647"/>
      <c r="BK224" s="638"/>
      <c r="BL224" s="644" t="str">
        <f t="shared" si="57"/>
        <v/>
      </c>
      <c r="BM224" s="644" t="str">
        <f t="shared" si="62"/>
        <v/>
      </c>
      <c r="BN224" s="644" t="str">
        <f t="shared" si="58"/>
        <v/>
      </c>
      <c r="BO224" s="644" t="str">
        <f t="shared" si="74"/>
        <v/>
      </c>
      <c r="BP224" s="641"/>
      <c r="BQ224" s="644"/>
      <c r="BR224" s="638"/>
      <c r="BS224" s="638"/>
      <c r="BT224" s="644" t="str">
        <f t="shared" si="59"/>
        <v/>
      </c>
      <c r="BU224" s="644" t="str">
        <f t="shared" si="60"/>
        <v/>
      </c>
      <c r="BV224" s="644" t="str">
        <f>IF(F224="","",IF(OR(分岐管理シート!AE222&lt;27,分岐管理シート!AE222&gt;38),"error",""))</f>
        <v/>
      </c>
      <c r="BW224" s="644" t="str">
        <f>IF(AND(D224="R7_補正", OR(分岐管理シート!AF222&lt;27,分岐管理シート!AF222&gt;38)),"error","")</f>
        <v/>
      </c>
      <c r="BX224" s="644" t="str">
        <f>IF(F224="","",IF(OR(分岐管理シート!AG222&lt;27,分岐管理シート!AG222&gt;39),"error",""))</f>
        <v/>
      </c>
      <c r="BY224" s="644" t="str">
        <f>IF(F224="","",IF(AND(AD224="－",OR(分岐管理シート!AG222&lt;27,分岐管理シート!AG222&gt;38)),"error",IF(AND(AD224="○",分岐管理シート!AG222&lt;27),"error","")))</f>
        <v/>
      </c>
      <c r="BZ224" s="641" t="str">
        <f>IF(OR(D224="", D224="R6_補正", D224="R7_予備"),
   "",IF(F224="","",IF(AND(VLOOKUP(AE224,―!$AH$15:$AI$40,2,FALSE) &lt;= VLOOKUP(AF224,―!$AH$15:$AI$40,2,FALSE),VLOOKUP(AF224,―!$AH$15:$AI$40,2,FALSE) &lt;= VLOOKUP(AG224,―!$AH$15:$AI$40,2,FALSE)),"","error")))</f>
        <v/>
      </c>
      <c r="CA224" s="647"/>
      <c r="CB224" s="638"/>
      <c r="CC224" s="638"/>
      <c r="CD224" s="644" t="str">
        <f>IF(F224="","",IF(OR(分岐管理シート!AJ222&lt;1,分岐管理シート!AJ222&gt;88),"error",""))</f>
        <v/>
      </c>
      <c r="CE224" s="644" t="str">
        <f t="shared" si="61"/>
        <v/>
      </c>
      <c r="CF224" s="644" t="str">
        <f>IF(F224="","",IF(OR(AND(分岐管理シート!D222=4, OR(分岐管理シート!AQ222&lt;4, 分岐管理シート!AQ222&gt;9)),AND(OR(分岐管理シート!D222=8, 分岐管理シート!D222=10), OR(分岐管理シート!AQ222&lt;7, 分岐管理シート!AQ222&gt;9))),"error",""))</f>
        <v/>
      </c>
      <c r="CG224" s="644" t="str">
        <f t="shared" si="75"/>
        <v/>
      </c>
      <c r="CH224" s="644" t="str">
        <f>分岐管理シート!BD222</f>
        <v/>
      </c>
      <c r="CI224" s="666" t="str">
        <f t="shared" si="76"/>
        <v/>
      </c>
    </row>
    <row r="225" spans="1:87" ht="24" x14ac:dyDescent="0.15">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88"/>
      <c r="AN225" s="567"/>
      <c r="AO225" s="691"/>
      <c r="AP225" s="564"/>
      <c r="AQ225" s="568"/>
      <c r="AR225" s="622"/>
      <c r="AS225" s="628"/>
      <c r="AT225" s="633"/>
      <c r="AU225" s="655" t="str">
        <f t="shared" si="63"/>
        <v/>
      </c>
      <c r="AV225" s="655" t="str">
        <f t="shared" si="64"/>
        <v/>
      </c>
      <c r="AW225" s="655" t="str">
        <f t="shared" si="53"/>
        <v/>
      </c>
      <c r="AX225" s="655" t="str">
        <f t="shared" si="54"/>
        <v/>
      </c>
      <c r="AY225" s="655" t="str">
        <f t="shared" si="55"/>
        <v/>
      </c>
      <c r="AZ225" s="655" t="str">
        <f>IF(F225="","",IF(OR(AND(分岐管理シート!D223=4,J225="Ⅱ．物価高の克服"),AND(分岐管理シート!D223=8,J225="米国関税措置"),AND(分岐管理シート!D223=10,J225="Ⅰ．生活の安全保障・物価高への対応")),"","error"))</f>
        <v/>
      </c>
      <c r="BA225" s="644" t="str">
        <f t="shared" si="56"/>
        <v/>
      </c>
      <c r="BB225" s="644" t="str">
        <f t="shared" si="65"/>
        <v/>
      </c>
      <c r="BC225" s="656" t="str">
        <f t="shared" si="71"/>
        <v/>
      </c>
      <c r="BD225" s="657" t="str">
        <f t="shared" si="67"/>
        <v/>
      </c>
      <c r="BE225" s="644" t="str">
        <f t="shared" si="68"/>
        <v/>
      </c>
      <c r="BF225" s="655" t="str" cm="1">
        <f t="array" ref="BF225">IF(SUMPRODUCT(COUNTIF(M225:O225, M225:O225))&gt;COUNTA(M225:O225),"error","")</f>
        <v/>
      </c>
      <c r="BG225" s="644" t="str">
        <f t="shared" si="72"/>
        <v/>
      </c>
      <c r="BH225" s="644" t="str">
        <f t="shared" si="73"/>
        <v/>
      </c>
      <c r="BI225" s="644" t="str">
        <f t="shared" si="66"/>
        <v/>
      </c>
      <c r="BJ225" s="647"/>
      <c r="BK225" s="638"/>
      <c r="BL225" s="644" t="str">
        <f t="shared" si="57"/>
        <v/>
      </c>
      <c r="BM225" s="644" t="str">
        <f t="shared" si="62"/>
        <v/>
      </c>
      <c r="BN225" s="644" t="str">
        <f t="shared" si="58"/>
        <v/>
      </c>
      <c r="BO225" s="644" t="str">
        <f t="shared" si="74"/>
        <v/>
      </c>
      <c r="BP225" s="641"/>
      <c r="BQ225" s="644"/>
      <c r="BR225" s="638"/>
      <c r="BS225" s="638"/>
      <c r="BT225" s="644" t="str">
        <f t="shared" si="59"/>
        <v/>
      </c>
      <c r="BU225" s="644" t="str">
        <f t="shared" si="60"/>
        <v/>
      </c>
      <c r="BV225" s="644" t="str">
        <f>IF(F225="","",IF(OR(分岐管理シート!AE223&lt;27,分岐管理シート!AE223&gt;38),"error",""))</f>
        <v/>
      </c>
      <c r="BW225" s="644" t="str">
        <f>IF(AND(D225="R7_補正", OR(分岐管理シート!AF223&lt;27,分岐管理シート!AF223&gt;38)),"error","")</f>
        <v/>
      </c>
      <c r="BX225" s="644" t="str">
        <f>IF(F225="","",IF(OR(分岐管理シート!AG223&lt;27,分岐管理シート!AG223&gt;39),"error",""))</f>
        <v/>
      </c>
      <c r="BY225" s="644" t="str">
        <f>IF(F225="","",IF(AND(AD225="－",OR(分岐管理シート!AG223&lt;27,分岐管理シート!AG223&gt;38)),"error",IF(AND(AD225="○",分岐管理シート!AG223&lt;27),"error","")))</f>
        <v/>
      </c>
      <c r="BZ225" s="641" t="str">
        <f>IF(OR(D225="", D225="R6_補正", D225="R7_予備"),
   "",IF(F225="","",IF(AND(VLOOKUP(AE225,―!$AH$15:$AI$40,2,FALSE) &lt;= VLOOKUP(AF225,―!$AH$15:$AI$40,2,FALSE),VLOOKUP(AF225,―!$AH$15:$AI$40,2,FALSE) &lt;= VLOOKUP(AG225,―!$AH$15:$AI$40,2,FALSE)),"","error")))</f>
        <v/>
      </c>
      <c r="CA225" s="647"/>
      <c r="CB225" s="638"/>
      <c r="CC225" s="638"/>
      <c r="CD225" s="644" t="str">
        <f>IF(F225="","",IF(OR(分岐管理シート!AJ223&lt;1,分岐管理シート!AJ223&gt;88),"error",""))</f>
        <v/>
      </c>
      <c r="CE225" s="644" t="str">
        <f t="shared" si="61"/>
        <v/>
      </c>
      <c r="CF225" s="644" t="str">
        <f>IF(F225="","",IF(OR(AND(分岐管理シート!D223=4, OR(分岐管理シート!AQ223&lt;4, 分岐管理シート!AQ223&gt;9)),AND(OR(分岐管理シート!D223=8, 分岐管理シート!D223=10), OR(分岐管理シート!AQ223&lt;7, 分岐管理シート!AQ223&gt;9))),"error",""))</f>
        <v/>
      </c>
      <c r="CG225" s="644" t="str">
        <f t="shared" si="75"/>
        <v/>
      </c>
      <c r="CH225" s="644" t="str">
        <f>分岐管理シート!BD223</f>
        <v/>
      </c>
      <c r="CI225" s="666" t="str">
        <f t="shared" si="76"/>
        <v/>
      </c>
    </row>
    <row r="226" spans="1:87" ht="24" x14ac:dyDescent="0.15">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88"/>
      <c r="AN226" s="567"/>
      <c r="AO226" s="691"/>
      <c r="AP226" s="564"/>
      <c r="AQ226" s="568"/>
      <c r="AR226" s="622"/>
      <c r="AS226" s="628"/>
      <c r="AT226" s="633"/>
      <c r="AU226" s="655" t="str">
        <f t="shared" si="63"/>
        <v/>
      </c>
      <c r="AV226" s="655" t="str">
        <f t="shared" si="64"/>
        <v/>
      </c>
      <c r="AW226" s="655" t="str">
        <f t="shared" si="53"/>
        <v/>
      </c>
      <c r="AX226" s="655" t="str">
        <f t="shared" si="54"/>
        <v/>
      </c>
      <c r="AY226" s="655" t="str">
        <f t="shared" si="55"/>
        <v/>
      </c>
      <c r="AZ226" s="655" t="str">
        <f>IF(F226="","",IF(OR(AND(分岐管理シート!D224=4,J226="Ⅱ．物価高の克服"),AND(分岐管理シート!D224=8,J226="米国関税措置"),AND(分岐管理シート!D224=10,J226="Ⅰ．生活の安全保障・物価高への対応")),"","error"))</f>
        <v/>
      </c>
      <c r="BA226" s="644" t="str">
        <f t="shared" si="56"/>
        <v/>
      </c>
      <c r="BB226" s="644" t="str">
        <f t="shared" si="65"/>
        <v/>
      </c>
      <c r="BC226" s="656" t="str">
        <f t="shared" si="71"/>
        <v/>
      </c>
      <c r="BD226" s="657" t="str">
        <f t="shared" si="67"/>
        <v/>
      </c>
      <c r="BE226" s="644" t="str">
        <f t="shared" si="68"/>
        <v/>
      </c>
      <c r="BF226" s="655" t="str" cm="1">
        <f t="array" ref="BF226">IF(SUMPRODUCT(COUNTIF(M226:O226, M226:O226))&gt;COUNTA(M226:O226),"error","")</f>
        <v/>
      </c>
      <c r="BG226" s="644" t="str">
        <f t="shared" si="72"/>
        <v/>
      </c>
      <c r="BH226" s="644" t="str">
        <f t="shared" si="73"/>
        <v/>
      </c>
      <c r="BI226" s="644" t="str">
        <f t="shared" si="66"/>
        <v/>
      </c>
      <c r="BJ226" s="647"/>
      <c r="BK226" s="638"/>
      <c r="BL226" s="644" t="str">
        <f t="shared" si="57"/>
        <v/>
      </c>
      <c r="BM226" s="644" t="str">
        <f t="shared" si="62"/>
        <v/>
      </c>
      <c r="BN226" s="644" t="str">
        <f t="shared" si="58"/>
        <v/>
      </c>
      <c r="BO226" s="644" t="str">
        <f t="shared" si="74"/>
        <v/>
      </c>
      <c r="BP226" s="641"/>
      <c r="BQ226" s="644"/>
      <c r="BR226" s="638"/>
      <c r="BS226" s="638"/>
      <c r="BT226" s="644" t="str">
        <f t="shared" si="59"/>
        <v/>
      </c>
      <c r="BU226" s="644" t="str">
        <f t="shared" si="60"/>
        <v/>
      </c>
      <c r="BV226" s="644" t="str">
        <f>IF(F226="","",IF(OR(分岐管理シート!AE224&lt;27,分岐管理シート!AE224&gt;38),"error",""))</f>
        <v/>
      </c>
      <c r="BW226" s="644" t="str">
        <f>IF(AND(D226="R7_補正", OR(分岐管理シート!AF224&lt;27,分岐管理シート!AF224&gt;38)),"error","")</f>
        <v/>
      </c>
      <c r="BX226" s="644" t="str">
        <f>IF(F226="","",IF(OR(分岐管理シート!AG224&lt;27,分岐管理シート!AG224&gt;39),"error",""))</f>
        <v/>
      </c>
      <c r="BY226" s="644" t="str">
        <f>IF(F226="","",IF(AND(AD226="－",OR(分岐管理シート!AG224&lt;27,分岐管理シート!AG224&gt;38)),"error",IF(AND(AD226="○",分岐管理シート!AG224&lt;27),"error","")))</f>
        <v/>
      </c>
      <c r="BZ226" s="641" t="str">
        <f>IF(OR(D226="", D226="R6_補正", D226="R7_予備"),
   "",IF(F226="","",IF(AND(VLOOKUP(AE226,―!$AH$15:$AI$40,2,FALSE) &lt;= VLOOKUP(AF226,―!$AH$15:$AI$40,2,FALSE),VLOOKUP(AF226,―!$AH$15:$AI$40,2,FALSE) &lt;= VLOOKUP(AG226,―!$AH$15:$AI$40,2,FALSE)),"","error")))</f>
        <v/>
      </c>
      <c r="CA226" s="647"/>
      <c r="CB226" s="638"/>
      <c r="CC226" s="638"/>
      <c r="CD226" s="644" t="str">
        <f>IF(F226="","",IF(OR(分岐管理シート!AJ224&lt;1,分岐管理シート!AJ224&gt;88),"error",""))</f>
        <v/>
      </c>
      <c r="CE226" s="644" t="str">
        <f t="shared" si="61"/>
        <v/>
      </c>
      <c r="CF226" s="644" t="str">
        <f>IF(F226="","",IF(OR(AND(分岐管理シート!D224=4, OR(分岐管理シート!AQ224&lt;4, 分岐管理シート!AQ224&gt;9)),AND(OR(分岐管理シート!D224=8, 分岐管理シート!D224=10), OR(分岐管理シート!AQ224&lt;7, 分岐管理シート!AQ224&gt;9))),"error",""))</f>
        <v/>
      </c>
      <c r="CG226" s="644" t="str">
        <f t="shared" si="75"/>
        <v/>
      </c>
      <c r="CH226" s="644" t="str">
        <f>分岐管理シート!BD224</f>
        <v/>
      </c>
      <c r="CI226" s="666" t="str">
        <f t="shared" si="76"/>
        <v/>
      </c>
    </row>
    <row r="227" spans="1:87" ht="24" x14ac:dyDescent="0.15">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88"/>
      <c r="AN227" s="567"/>
      <c r="AO227" s="691"/>
      <c r="AP227" s="564"/>
      <c r="AQ227" s="568"/>
      <c r="AR227" s="622"/>
      <c r="AS227" s="628"/>
      <c r="AT227" s="633"/>
      <c r="AU227" s="655" t="str">
        <f t="shared" si="63"/>
        <v/>
      </c>
      <c r="AV227" s="655" t="str">
        <f t="shared" si="64"/>
        <v/>
      </c>
      <c r="AW227" s="655" t="str">
        <f t="shared" si="53"/>
        <v/>
      </c>
      <c r="AX227" s="655" t="str">
        <f t="shared" si="54"/>
        <v/>
      </c>
      <c r="AY227" s="655" t="str">
        <f t="shared" si="55"/>
        <v/>
      </c>
      <c r="AZ227" s="655" t="str">
        <f>IF(F227="","",IF(OR(AND(分岐管理シート!D225=4,J227="Ⅱ．物価高の克服"),AND(分岐管理シート!D225=8,J227="米国関税措置"),AND(分岐管理シート!D225=10,J227="Ⅰ．生活の安全保障・物価高への対応")),"","error"))</f>
        <v/>
      </c>
      <c r="BA227" s="644" t="str">
        <f t="shared" si="56"/>
        <v/>
      </c>
      <c r="BB227" s="644" t="str">
        <f t="shared" si="65"/>
        <v/>
      </c>
      <c r="BC227" s="656" t="str">
        <f t="shared" si="71"/>
        <v/>
      </c>
      <c r="BD227" s="657" t="str">
        <f t="shared" si="67"/>
        <v/>
      </c>
      <c r="BE227" s="644" t="str">
        <f t="shared" si="68"/>
        <v/>
      </c>
      <c r="BF227" s="655" t="str" cm="1">
        <f t="array" ref="BF227">IF(SUMPRODUCT(COUNTIF(M227:O227, M227:O227))&gt;COUNTA(M227:O227),"error","")</f>
        <v/>
      </c>
      <c r="BG227" s="644" t="str">
        <f t="shared" si="72"/>
        <v/>
      </c>
      <c r="BH227" s="644" t="str">
        <f t="shared" si="73"/>
        <v/>
      </c>
      <c r="BI227" s="644" t="str">
        <f t="shared" si="66"/>
        <v/>
      </c>
      <c r="BJ227" s="647"/>
      <c r="BK227" s="638"/>
      <c r="BL227" s="644" t="str">
        <f t="shared" si="57"/>
        <v/>
      </c>
      <c r="BM227" s="644" t="str">
        <f t="shared" si="62"/>
        <v/>
      </c>
      <c r="BN227" s="644" t="str">
        <f t="shared" si="58"/>
        <v/>
      </c>
      <c r="BO227" s="644" t="str">
        <f t="shared" si="74"/>
        <v/>
      </c>
      <c r="BP227" s="641"/>
      <c r="BQ227" s="644"/>
      <c r="BR227" s="638"/>
      <c r="BS227" s="638"/>
      <c r="BT227" s="644" t="str">
        <f t="shared" si="59"/>
        <v/>
      </c>
      <c r="BU227" s="644" t="str">
        <f t="shared" si="60"/>
        <v/>
      </c>
      <c r="BV227" s="644" t="str">
        <f>IF(F227="","",IF(OR(分岐管理シート!AE225&lt;27,分岐管理シート!AE225&gt;38),"error",""))</f>
        <v/>
      </c>
      <c r="BW227" s="644" t="str">
        <f>IF(AND(D227="R7_補正", OR(分岐管理シート!AF225&lt;27,分岐管理シート!AF225&gt;38)),"error","")</f>
        <v/>
      </c>
      <c r="BX227" s="644" t="str">
        <f>IF(F227="","",IF(OR(分岐管理シート!AG225&lt;27,分岐管理シート!AG225&gt;39),"error",""))</f>
        <v/>
      </c>
      <c r="BY227" s="644" t="str">
        <f>IF(F227="","",IF(AND(AD227="－",OR(分岐管理シート!AG225&lt;27,分岐管理シート!AG225&gt;38)),"error",IF(AND(AD227="○",分岐管理シート!AG225&lt;27),"error","")))</f>
        <v/>
      </c>
      <c r="BZ227" s="641" t="str">
        <f>IF(OR(D227="", D227="R6_補正", D227="R7_予備"),
   "",IF(F227="","",IF(AND(VLOOKUP(AE227,―!$AH$15:$AI$40,2,FALSE) &lt;= VLOOKUP(AF227,―!$AH$15:$AI$40,2,FALSE),VLOOKUP(AF227,―!$AH$15:$AI$40,2,FALSE) &lt;= VLOOKUP(AG227,―!$AH$15:$AI$40,2,FALSE)),"","error")))</f>
        <v/>
      </c>
      <c r="CA227" s="647"/>
      <c r="CB227" s="638"/>
      <c r="CC227" s="638"/>
      <c r="CD227" s="644" t="str">
        <f>IF(F227="","",IF(OR(分岐管理シート!AJ225&lt;1,分岐管理シート!AJ225&gt;88),"error",""))</f>
        <v/>
      </c>
      <c r="CE227" s="644" t="str">
        <f t="shared" si="61"/>
        <v/>
      </c>
      <c r="CF227" s="644" t="str">
        <f>IF(F227="","",IF(OR(AND(分岐管理シート!D225=4, OR(分岐管理シート!AQ225&lt;4, 分岐管理シート!AQ225&gt;9)),AND(OR(分岐管理シート!D225=8, 分岐管理シート!D225=10), OR(分岐管理シート!AQ225&lt;7, 分岐管理シート!AQ225&gt;9))),"error",""))</f>
        <v/>
      </c>
      <c r="CG227" s="644" t="str">
        <f t="shared" si="75"/>
        <v/>
      </c>
      <c r="CH227" s="644" t="str">
        <f>分岐管理シート!BD225</f>
        <v/>
      </c>
      <c r="CI227" s="666" t="str">
        <f t="shared" si="76"/>
        <v/>
      </c>
    </row>
    <row r="228" spans="1:87" ht="24" x14ac:dyDescent="0.15">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88"/>
      <c r="AN228" s="567"/>
      <c r="AO228" s="691"/>
      <c r="AP228" s="564"/>
      <c r="AQ228" s="568"/>
      <c r="AR228" s="622"/>
      <c r="AS228" s="628"/>
      <c r="AT228" s="633"/>
      <c r="AU228" s="655" t="str">
        <f t="shared" si="63"/>
        <v/>
      </c>
      <c r="AV228" s="655" t="str">
        <f t="shared" si="64"/>
        <v/>
      </c>
      <c r="AW228" s="655" t="str">
        <f t="shared" si="53"/>
        <v/>
      </c>
      <c r="AX228" s="655" t="str">
        <f t="shared" si="54"/>
        <v/>
      </c>
      <c r="AY228" s="655" t="str">
        <f t="shared" si="55"/>
        <v/>
      </c>
      <c r="AZ228" s="655" t="str">
        <f>IF(F228="","",IF(OR(AND(分岐管理シート!D226=4,J228="Ⅱ．物価高の克服"),AND(分岐管理シート!D226=8,J228="米国関税措置"),AND(分岐管理シート!D226=10,J228="Ⅰ．生活の安全保障・物価高への対応")),"","error"))</f>
        <v/>
      </c>
      <c r="BA228" s="644" t="str">
        <f t="shared" si="56"/>
        <v/>
      </c>
      <c r="BB228" s="644" t="str">
        <f t="shared" si="65"/>
        <v/>
      </c>
      <c r="BC228" s="656" t="str">
        <f t="shared" si="71"/>
        <v/>
      </c>
      <c r="BD228" s="657" t="str">
        <f t="shared" si="67"/>
        <v/>
      </c>
      <c r="BE228" s="644" t="str">
        <f t="shared" si="68"/>
        <v/>
      </c>
      <c r="BF228" s="655" t="str" cm="1">
        <f t="array" ref="BF228">IF(SUMPRODUCT(COUNTIF(M228:O228, M228:O228))&gt;COUNTA(M228:O228),"error","")</f>
        <v/>
      </c>
      <c r="BG228" s="644" t="str">
        <f t="shared" si="72"/>
        <v/>
      </c>
      <c r="BH228" s="644" t="str">
        <f t="shared" si="73"/>
        <v/>
      </c>
      <c r="BI228" s="644" t="str">
        <f t="shared" si="66"/>
        <v/>
      </c>
      <c r="BJ228" s="647"/>
      <c r="BK228" s="638"/>
      <c r="BL228" s="644" t="str">
        <f t="shared" si="57"/>
        <v/>
      </c>
      <c r="BM228" s="644" t="str">
        <f t="shared" si="62"/>
        <v/>
      </c>
      <c r="BN228" s="644" t="str">
        <f t="shared" si="58"/>
        <v/>
      </c>
      <c r="BO228" s="644" t="str">
        <f t="shared" si="74"/>
        <v/>
      </c>
      <c r="BP228" s="641"/>
      <c r="BQ228" s="644"/>
      <c r="BR228" s="638"/>
      <c r="BS228" s="638"/>
      <c r="BT228" s="644" t="str">
        <f t="shared" si="59"/>
        <v/>
      </c>
      <c r="BU228" s="644" t="str">
        <f t="shared" si="60"/>
        <v/>
      </c>
      <c r="BV228" s="644" t="str">
        <f>IF(F228="","",IF(OR(分岐管理シート!AE226&lt;27,分岐管理シート!AE226&gt;38),"error",""))</f>
        <v/>
      </c>
      <c r="BW228" s="644" t="str">
        <f>IF(AND(D228="R7_補正", OR(分岐管理シート!AF226&lt;27,分岐管理シート!AF226&gt;38)),"error","")</f>
        <v/>
      </c>
      <c r="BX228" s="644" t="str">
        <f>IF(F228="","",IF(OR(分岐管理シート!AG226&lt;27,分岐管理シート!AG226&gt;39),"error",""))</f>
        <v/>
      </c>
      <c r="BY228" s="644" t="str">
        <f>IF(F228="","",IF(AND(AD228="－",OR(分岐管理シート!AG226&lt;27,分岐管理シート!AG226&gt;38)),"error",IF(AND(AD228="○",分岐管理シート!AG226&lt;27),"error","")))</f>
        <v/>
      </c>
      <c r="BZ228" s="641" t="str">
        <f>IF(OR(D228="", D228="R6_補正", D228="R7_予備"),
   "",IF(F228="","",IF(AND(VLOOKUP(AE228,―!$AH$15:$AI$40,2,FALSE) &lt;= VLOOKUP(AF228,―!$AH$15:$AI$40,2,FALSE),VLOOKUP(AF228,―!$AH$15:$AI$40,2,FALSE) &lt;= VLOOKUP(AG228,―!$AH$15:$AI$40,2,FALSE)),"","error")))</f>
        <v/>
      </c>
      <c r="CA228" s="647"/>
      <c r="CB228" s="638"/>
      <c r="CC228" s="638"/>
      <c r="CD228" s="644" t="str">
        <f>IF(F228="","",IF(OR(分岐管理シート!AJ226&lt;1,分岐管理シート!AJ226&gt;88),"error",""))</f>
        <v/>
      </c>
      <c r="CE228" s="644" t="str">
        <f t="shared" si="61"/>
        <v/>
      </c>
      <c r="CF228" s="644" t="str">
        <f>IF(F228="","",IF(OR(AND(分岐管理シート!D226=4, OR(分岐管理シート!AQ226&lt;4, 分岐管理シート!AQ226&gt;9)),AND(OR(分岐管理シート!D226=8, 分岐管理シート!D226=10), OR(分岐管理シート!AQ226&lt;7, 分岐管理シート!AQ226&gt;9))),"error",""))</f>
        <v/>
      </c>
      <c r="CG228" s="644" t="str">
        <f t="shared" si="75"/>
        <v/>
      </c>
      <c r="CH228" s="644" t="str">
        <f>分岐管理シート!BD226</f>
        <v/>
      </c>
      <c r="CI228" s="666" t="str">
        <f t="shared" si="76"/>
        <v/>
      </c>
    </row>
    <row r="229" spans="1:87" ht="24" x14ac:dyDescent="0.15">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88"/>
      <c r="AN229" s="567"/>
      <c r="AO229" s="691"/>
      <c r="AP229" s="564"/>
      <c r="AQ229" s="568"/>
      <c r="AR229" s="622"/>
      <c r="AS229" s="628"/>
      <c r="AT229" s="633"/>
      <c r="AU229" s="655" t="str">
        <f t="shared" si="63"/>
        <v/>
      </c>
      <c r="AV229" s="655" t="str">
        <f t="shared" si="64"/>
        <v/>
      </c>
      <c r="AW229" s="655" t="str">
        <f t="shared" si="53"/>
        <v/>
      </c>
      <c r="AX229" s="655" t="str">
        <f t="shared" si="54"/>
        <v/>
      </c>
      <c r="AY229" s="655" t="str">
        <f t="shared" si="55"/>
        <v/>
      </c>
      <c r="AZ229" s="655" t="str">
        <f>IF(F229="","",IF(OR(AND(分岐管理シート!D227=4,J229="Ⅱ．物価高の克服"),AND(分岐管理シート!D227=8,J229="米国関税措置"),AND(分岐管理シート!D227=10,J229="Ⅰ．生活の安全保障・物価高への対応")),"","error"))</f>
        <v/>
      </c>
      <c r="BA229" s="644" t="str">
        <f t="shared" si="56"/>
        <v/>
      </c>
      <c r="BB229" s="644" t="str">
        <f t="shared" si="65"/>
        <v/>
      </c>
      <c r="BC229" s="656" t="str">
        <f t="shared" si="71"/>
        <v/>
      </c>
      <c r="BD229" s="657" t="str">
        <f t="shared" si="67"/>
        <v/>
      </c>
      <c r="BE229" s="644" t="str">
        <f t="shared" si="68"/>
        <v/>
      </c>
      <c r="BF229" s="655" t="str" cm="1">
        <f t="array" ref="BF229">IF(SUMPRODUCT(COUNTIF(M229:O229, M229:O229))&gt;COUNTA(M229:O229),"error","")</f>
        <v/>
      </c>
      <c r="BG229" s="644" t="str">
        <f t="shared" si="72"/>
        <v/>
      </c>
      <c r="BH229" s="644" t="str">
        <f t="shared" si="73"/>
        <v/>
      </c>
      <c r="BI229" s="644" t="str">
        <f t="shared" si="66"/>
        <v/>
      </c>
      <c r="BJ229" s="647"/>
      <c r="BK229" s="638"/>
      <c r="BL229" s="644" t="str">
        <f t="shared" si="57"/>
        <v/>
      </c>
      <c r="BM229" s="644" t="str">
        <f t="shared" si="62"/>
        <v/>
      </c>
      <c r="BN229" s="644" t="str">
        <f t="shared" si="58"/>
        <v/>
      </c>
      <c r="BO229" s="644" t="str">
        <f t="shared" si="74"/>
        <v/>
      </c>
      <c r="BP229" s="641"/>
      <c r="BQ229" s="644"/>
      <c r="BR229" s="638"/>
      <c r="BS229" s="638"/>
      <c r="BT229" s="644" t="str">
        <f t="shared" si="59"/>
        <v/>
      </c>
      <c r="BU229" s="644" t="str">
        <f t="shared" si="60"/>
        <v/>
      </c>
      <c r="BV229" s="644" t="str">
        <f>IF(F229="","",IF(OR(分岐管理シート!AE227&lt;27,分岐管理シート!AE227&gt;38),"error",""))</f>
        <v/>
      </c>
      <c r="BW229" s="644" t="str">
        <f>IF(AND(D229="R7_補正", OR(分岐管理シート!AF227&lt;27,分岐管理シート!AF227&gt;38)),"error","")</f>
        <v/>
      </c>
      <c r="BX229" s="644" t="str">
        <f>IF(F229="","",IF(OR(分岐管理シート!AG227&lt;27,分岐管理シート!AG227&gt;39),"error",""))</f>
        <v/>
      </c>
      <c r="BY229" s="644" t="str">
        <f>IF(F229="","",IF(AND(AD229="－",OR(分岐管理シート!AG227&lt;27,分岐管理シート!AG227&gt;38)),"error",IF(AND(AD229="○",分岐管理シート!AG227&lt;27),"error","")))</f>
        <v/>
      </c>
      <c r="BZ229" s="641" t="str">
        <f>IF(OR(D229="", D229="R6_補正", D229="R7_予備"),
   "",IF(F229="","",IF(AND(VLOOKUP(AE229,―!$AH$15:$AI$40,2,FALSE) &lt;= VLOOKUP(AF229,―!$AH$15:$AI$40,2,FALSE),VLOOKUP(AF229,―!$AH$15:$AI$40,2,FALSE) &lt;= VLOOKUP(AG229,―!$AH$15:$AI$40,2,FALSE)),"","error")))</f>
        <v/>
      </c>
      <c r="CA229" s="647"/>
      <c r="CB229" s="638"/>
      <c r="CC229" s="638"/>
      <c r="CD229" s="644" t="str">
        <f>IF(F229="","",IF(OR(分岐管理シート!AJ227&lt;1,分岐管理シート!AJ227&gt;88),"error",""))</f>
        <v/>
      </c>
      <c r="CE229" s="644" t="str">
        <f t="shared" si="61"/>
        <v/>
      </c>
      <c r="CF229" s="644" t="str">
        <f>IF(F229="","",IF(OR(AND(分岐管理シート!D227=4, OR(分岐管理シート!AQ227&lt;4, 分岐管理シート!AQ227&gt;9)),AND(OR(分岐管理シート!D227=8, 分岐管理シート!D227=10), OR(分岐管理シート!AQ227&lt;7, 分岐管理シート!AQ227&gt;9))),"error",""))</f>
        <v/>
      </c>
      <c r="CG229" s="644" t="str">
        <f t="shared" si="75"/>
        <v/>
      </c>
      <c r="CH229" s="644" t="str">
        <f>分岐管理シート!BD227</f>
        <v/>
      </c>
      <c r="CI229" s="666" t="str">
        <f t="shared" si="76"/>
        <v/>
      </c>
    </row>
    <row r="230" spans="1:87" ht="24" x14ac:dyDescent="0.15">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88"/>
      <c r="AN230" s="567"/>
      <c r="AO230" s="691"/>
      <c r="AP230" s="564"/>
      <c r="AQ230" s="568"/>
      <c r="AR230" s="622"/>
      <c r="AS230" s="628"/>
      <c r="AT230" s="633"/>
      <c r="AU230" s="655" t="str">
        <f t="shared" si="63"/>
        <v/>
      </c>
      <c r="AV230" s="655" t="str">
        <f t="shared" si="64"/>
        <v/>
      </c>
      <c r="AW230" s="655" t="str">
        <f t="shared" si="53"/>
        <v/>
      </c>
      <c r="AX230" s="655" t="str">
        <f t="shared" si="54"/>
        <v/>
      </c>
      <c r="AY230" s="655" t="str">
        <f t="shared" si="55"/>
        <v/>
      </c>
      <c r="AZ230" s="655" t="str">
        <f>IF(F230="","",IF(OR(AND(分岐管理シート!D228=4,J230="Ⅱ．物価高の克服"),AND(分岐管理シート!D228=8,J230="米国関税措置"),AND(分岐管理シート!D228=10,J230="Ⅰ．生活の安全保障・物価高への対応")),"","error"))</f>
        <v/>
      </c>
      <c r="BA230" s="644" t="str">
        <f t="shared" si="56"/>
        <v/>
      </c>
      <c r="BB230" s="644" t="str">
        <f t="shared" si="65"/>
        <v/>
      </c>
      <c r="BC230" s="656" t="str">
        <f t="shared" si="71"/>
        <v/>
      </c>
      <c r="BD230" s="657" t="str">
        <f t="shared" si="67"/>
        <v/>
      </c>
      <c r="BE230" s="644" t="str">
        <f t="shared" si="68"/>
        <v/>
      </c>
      <c r="BF230" s="655" t="str" cm="1">
        <f t="array" ref="BF230">IF(SUMPRODUCT(COUNTIF(M230:O230, M230:O230))&gt;COUNTA(M230:O230),"error","")</f>
        <v/>
      </c>
      <c r="BG230" s="644" t="str">
        <f t="shared" si="72"/>
        <v/>
      </c>
      <c r="BH230" s="644" t="str">
        <f t="shared" si="73"/>
        <v/>
      </c>
      <c r="BI230" s="644" t="str">
        <f t="shared" si="66"/>
        <v/>
      </c>
      <c r="BJ230" s="647"/>
      <c r="BK230" s="638"/>
      <c r="BL230" s="644" t="str">
        <f t="shared" si="57"/>
        <v/>
      </c>
      <c r="BM230" s="644" t="str">
        <f t="shared" si="62"/>
        <v/>
      </c>
      <c r="BN230" s="644" t="str">
        <f t="shared" si="58"/>
        <v/>
      </c>
      <c r="BO230" s="644" t="str">
        <f t="shared" si="74"/>
        <v/>
      </c>
      <c r="BP230" s="641"/>
      <c r="BQ230" s="644"/>
      <c r="BR230" s="638"/>
      <c r="BS230" s="638"/>
      <c r="BT230" s="644" t="str">
        <f t="shared" si="59"/>
        <v/>
      </c>
      <c r="BU230" s="644" t="str">
        <f t="shared" si="60"/>
        <v/>
      </c>
      <c r="BV230" s="644" t="str">
        <f>IF(F230="","",IF(OR(分岐管理シート!AE228&lt;27,分岐管理シート!AE228&gt;38),"error",""))</f>
        <v/>
      </c>
      <c r="BW230" s="644" t="str">
        <f>IF(AND(D230="R7_補正", OR(分岐管理シート!AF228&lt;27,分岐管理シート!AF228&gt;38)),"error","")</f>
        <v/>
      </c>
      <c r="BX230" s="644" t="str">
        <f>IF(F230="","",IF(OR(分岐管理シート!AG228&lt;27,分岐管理シート!AG228&gt;39),"error",""))</f>
        <v/>
      </c>
      <c r="BY230" s="644" t="str">
        <f>IF(F230="","",IF(AND(AD230="－",OR(分岐管理シート!AG228&lt;27,分岐管理シート!AG228&gt;38)),"error",IF(AND(AD230="○",分岐管理シート!AG228&lt;27),"error","")))</f>
        <v/>
      </c>
      <c r="BZ230" s="641" t="str">
        <f>IF(OR(D230="", D230="R6_補正", D230="R7_予備"),
   "",IF(F230="","",IF(AND(VLOOKUP(AE230,―!$AH$15:$AI$40,2,FALSE) &lt;= VLOOKUP(AF230,―!$AH$15:$AI$40,2,FALSE),VLOOKUP(AF230,―!$AH$15:$AI$40,2,FALSE) &lt;= VLOOKUP(AG230,―!$AH$15:$AI$40,2,FALSE)),"","error")))</f>
        <v/>
      </c>
      <c r="CA230" s="647"/>
      <c r="CB230" s="638"/>
      <c r="CC230" s="638"/>
      <c r="CD230" s="644" t="str">
        <f>IF(F230="","",IF(OR(分岐管理シート!AJ228&lt;1,分岐管理シート!AJ228&gt;88),"error",""))</f>
        <v/>
      </c>
      <c r="CE230" s="644" t="str">
        <f t="shared" si="61"/>
        <v/>
      </c>
      <c r="CF230" s="644" t="str">
        <f>IF(F230="","",IF(OR(AND(分岐管理シート!D228=4, OR(分岐管理シート!AQ228&lt;4, 分岐管理シート!AQ228&gt;9)),AND(OR(分岐管理シート!D228=8, 分岐管理シート!D228=10), OR(分岐管理シート!AQ228&lt;7, 分岐管理シート!AQ228&gt;9))),"error",""))</f>
        <v/>
      </c>
      <c r="CG230" s="644" t="str">
        <f t="shared" si="75"/>
        <v/>
      </c>
      <c r="CH230" s="644" t="str">
        <f>分岐管理シート!BD228</f>
        <v/>
      </c>
      <c r="CI230" s="666" t="str">
        <f t="shared" si="76"/>
        <v/>
      </c>
    </row>
    <row r="231" spans="1:87" ht="24" x14ac:dyDescent="0.15">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88"/>
      <c r="AN231" s="567"/>
      <c r="AO231" s="691"/>
      <c r="AP231" s="564"/>
      <c r="AQ231" s="568"/>
      <c r="AR231" s="622"/>
      <c r="AS231" s="628"/>
      <c r="AT231" s="633"/>
      <c r="AU231" s="655" t="str">
        <f t="shared" si="63"/>
        <v/>
      </c>
      <c r="AV231" s="655" t="str">
        <f t="shared" si="64"/>
        <v/>
      </c>
      <c r="AW231" s="655" t="str">
        <f t="shared" si="53"/>
        <v/>
      </c>
      <c r="AX231" s="655" t="str">
        <f t="shared" si="54"/>
        <v/>
      </c>
      <c r="AY231" s="655" t="str">
        <f t="shared" si="55"/>
        <v/>
      </c>
      <c r="AZ231" s="655" t="str">
        <f>IF(F231="","",IF(OR(AND(分岐管理シート!D229=4,J231="Ⅱ．物価高の克服"),AND(分岐管理シート!D229=8,J231="米国関税措置"),AND(分岐管理シート!D229=10,J231="Ⅰ．生活の安全保障・物価高への対応")),"","error"))</f>
        <v/>
      </c>
      <c r="BA231" s="644" t="str">
        <f t="shared" si="56"/>
        <v/>
      </c>
      <c r="BB231" s="644" t="str">
        <f t="shared" si="65"/>
        <v/>
      </c>
      <c r="BC231" s="656" t="str">
        <f t="shared" si="71"/>
        <v/>
      </c>
      <c r="BD231" s="657" t="str">
        <f t="shared" si="67"/>
        <v/>
      </c>
      <c r="BE231" s="644" t="str">
        <f t="shared" si="68"/>
        <v/>
      </c>
      <c r="BF231" s="655" t="str" cm="1">
        <f t="array" ref="BF231">IF(SUMPRODUCT(COUNTIF(M231:O231, M231:O231))&gt;COUNTA(M231:O231),"error","")</f>
        <v/>
      </c>
      <c r="BG231" s="644" t="str">
        <f t="shared" si="72"/>
        <v/>
      </c>
      <c r="BH231" s="644" t="str">
        <f t="shared" si="73"/>
        <v/>
      </c>
      <c r="BI231" s="644" t="str">
        <f t="shared" si="66"/>
        <v/>
      </c>
      <c r="BJ231" s="647"/>
      <c r="BK231" s="638"/>
      <c r="BL231" s="644" t="str">
        <f t="shared" si="57"/>
        <v/>
      </c>
      <c r="BM231" s="644" t="str">
        <f t="shared" si="62"/>
        <v/>
      </c>
      <c r="BN231" s="644" t="str">
        <f t="shared" si="58"/>
        <v/>
      </c>
      <c r="BO231" s="644" t="str">
        <f t="shared" si="74"/>
        <v/>
      </c>
      <c r="BP231" s="641"/>
      <c r="BQ231" s="644"/>
      <c r="BR231" s="638"/>
      <c r="BS231" s="638"/>
      <c r="BT231" s="644" t="str">
        <f t="shared" si="59"/>
        <v/>
      </c>
      <c r="BU231" s="644" t="str">
        <f t="shared" si="60"/>
        <v/>
      </c>
      <c r="BV231" s="644" t="str">
        <f>IF(F231="","",IF(OR(分岐管理シート!AE229&lt;27,分岐管理シート!AE229&gt;38),"error",""))</f>
        <v/>
      </c>
      <c r="BW231" s="644" t="str">
        <f>IF(AND(D231="R7_補正", OR(分岐管理シート!AF229&lt;27,分岐管理シート!AF229&gt;38)),"error","")</f>
        <v/>
      </c>
      <c r="BX231" s="644" t="str">
        <f>IF(F231="","",IF(OR(分岐管理シート!AG229&lt;27,分岐管理シート!AG229&gt;39),"error",""))</f>
        <v/>
      </c>
      <c r="BY231" s="644" t="str">
        <f>IF(F231="","",IF(AND(AD231="－",OR(分岐管理シート!AG229&lt;27,分岐管理シート!AG229&gt;38)),"error",IF(AND(AD231="○",分岐管理シート!AG229&lt;27),"error","")))</f>
        <v/>
      </c>
      <c r="BZ231" s="641" t="str">
        <f>IF(OR(D231="", D231="R6_補正", D231="R7_予備"),
   "",IF(F231="","",IF(AND(VLOOKUP(AE231,―!$AH$15:$AI$40,2,FALSE) &lt;= VLOOKUP(AF231,―!$AH$15:$AI$40,2,FALSE),VLOOKUP(AF231,―!$AH$15:$AI$40,2,FALSE) &lt;= VLOOKUP(AG231,―!$AH$15:$AI$40,2,FALSE)),"","error")))</f>
        <v/>
      </c>
      <c r="CA231" s="647"/>
      <c r="CB231" s="638"/>
      <c r="CC231" s="638"/>
      <c r="CD231" s="644" t="str">
        <f>IF(F231="","",IF(OR(分岐管理シート!AJ229&lt;1,分岐管理シート!AJ229&gt;88),"error",""))</f>
        <v/>
      </c>
      <c r="CE231" s="644" t="str">
        <f t="shared" si="61"/>
        <v/>
      </c>
      <c r="CF231" s="644" t="str">
        <f>IF(F231="","",IF(OR(AND(分岐管理シート!D229=4, OR(分岐管理シート!AQ229&lt;4, 分岐管理シート!AQ229&gt;9)),AND(OR(分岐管理シート!D229=8, 分岐管理シート!D229=10), OR(分岐管理シート!AQ229&lt;7, 分岐管理シート!AQ229&gt;9))),"error",""))</f>
        <v/>
      </c>
      <c r="CG231" s="644" t="str">
        <f t="shared" si="75"/>
        <v/>
      </c>
      <c r="CH231" s="644" t="str">
        <f>分岐管理シート!BD229</f>
        <v/>
      </c>
      <c r="CI231" s="666" t="str">
        <f t="shared" si="76"/>
        <v/>
      </c>
    </row>
    <row r="232" spans="1:87" ht="24" x14ac:dyDescent="0.15">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88"/>
      <c r="AN232" s="567"/>
      <c r="AO232" s="691"/>
      <c r="AP232" s="564"/>
      <c r="AQ232" s="568"/>
      <c r="AR232" s="622"/>
      <c r="AS232" s="628"/>
      <c r="AT232" s="633"/>
      <c r="AU232" s="655" t="str">
        <f t="shared" si="63"/>
        <v/>
      </c>
      <c r="AV232" s="655" t="str">
        <f t="shared" si="64"/>
        <v/>
      </c>
      <c r="AW232" s="655" t="str">
        <f t="shared" si="53"/>
        <v/>
      </c>
      <c r="AX232" s="655" t="str">
        <f t="shared" si="54"/>
        <v/>
      </c>
      <c r="AY232" s="655" t="str">
        <f t="shared" si="55"/>
        <v/>
      </c>
      <c r="AZ232" s="655" t="str">
        <f>IF(F232="","",IF(OR(AND(分岐管理シート!D230=4,J232="Ⅱ．物価高の克服"),AND(分岐管理シート!D230=8,J232="米国関税措置"),AND(分岐管理シート!D230=10,J232="Ⅰ．生活の安全保障・物価高への対応")),"","error"))</f>
        <v/>
      </c>
      <c r="BA232" s="644" t="str">
        <f t="shared" si="56"/>
        <v/>
      </c>
      <c r="BB232" s="644" t="str">
        <f t="shared" si="65"/>
        <v/>
      </c>
      <c r="BC232" s="656" t="str">
        <f t="shared" si="71"/>
        <v/>
      </c>
      <c r="BD232" s="657" t="str">
        <f t="shared" si="67"/>
        <v/>
      </c>
      <c r="BE232" s="644" t="str">
        <f t="shared" si="68"/>
        <v/>
      </c>
      <c r="BF232" s="655" t="str" cm="1">
        <f t="array" ref="BF232">IF(SUMPRODUCT(COUNTIF(M232:O232, M232:O232))&gt;COUNTA(M232:O232),"error","")</f>
        <v/>
      </c>
      <c r="BG232" s="644" t="str">
        <f t="shared" si="72"/>
        <v/>
      </c>
      <c r="BH232" s="644" t="str">
        <f t="shared" si="73"/>
        <v/>
      </c>
      <c r="BI232" s="644" t="str">
        <f t="shared" si="66"/>
        <v/>
      </c>
      <c r="BJ232" s="647"/>
      <c r="BK232" s="638"/>
      <c r="BL232" s="644" t="str">
        <f t="shared" si="57"/>
        <v/>
      </c>
      <c r="BM232" s="644" t="str">
        <f t="shared" si="62"/>
        <v/>
      </c>
      <c r="BN232" s="644" t="str">
        <f t="shared" si="58"/>
        <v/>
      </c>
      <c r="BO232" s="644" t="str">
        <f t="shared" si="74"/>
        <v/>
      </c>
      <c r="BP232" s="641"/>
      <c r="BQ232" s="644"/>
      <c r="BR232" s="638"/>
      <c r="BS232" s="638"/>
      <c r="BT232" s="644" t="str">
        <f t="shared" si="59"/>
        <v/>
      </c>
      <c r="BU232" s="644" t="str">
        <f t="shared" si="60"/>
        <v/>
      </c>
      <c r="BV232" s="644" t="str">
        <f>IF(F232="","",IF(OR(分岐管理シート!AE230&lt;27,分岐管理シート!AE230&gt;38),"error",""))</f>
        <v/>
      </c>
      <c r="BW232" s="644" t="str">
        <f>IF(AND(D232="R7_補正", OR(分岐管理シート!AF230&lt;27,分岐管理シート!AF230&gt;38)),"error","")</f>
        <v/>
      </c>
      <c r="BX232" s="644" t="str">
        <f>IF(F232="","",IF(OR(分岐管理シート!AG230&lt;27,分岐管理シート!AG230&gt;39),"error",""))</f>
        <v/>
      </c>
      <c r="BY232" s="644" t="str">
        <f>IF(F232="","",IF(AND(AD232="－",OR(分岐管理シート!AG230&lt;27,分岐管理シート!AG230&gt;38)),"error",IF(AND(AD232="○",分岐管理シート!AG230&lt;27),"error","")))</f>
        <v/>
      </c>
      <c r="BZ232" s="641" t="str">
        <f>IF(OR(D232="", D232="R6_補正", D232="R7_予備"),
   "",IF(F232="","",IF(AND(VLOOKUP(AE232,―!$AH$15:$AI$40,2,FALSE) &lt;= VLOOKUP(AF232,―!$AH$15:$AI$40,2,FALSE),VLOOKUP(AF232,―!$AH$15:$AI$40,2,FALSE) &lt;= VLOOKUP(AG232,―!$AH$15:$AI$40,2,FALSE)),"","error")))</f>
        <v/>
      </c>
      <c r="CA232" s="647"/>
      <c r="CB232" s="638"/>
      <c r="CC232" s="638"/>
      <c r="CD232" s="644" t="str">
        <f>IF(F232="","",IF(OR(分岐管理シート!AJ230&lt;1,分岐管理シート!AJ230&gt;88),"error",""))</f>
        <v/>
      </c>
      <c r="CE232" s="644" t="str">
        <f t="shared" si="61"/>
        <v/>
      </c>
      <c r="CF232" s="644" t="str">
        <f>IF(F232="","",IF(OR(AND(分岐管理シート!D230=4, OR(分岐管理シート!AQ230&lt;4, 分岐管理シート!AQ230&gt;9)),AND(OR(分岐管理シート!D230=8, 分岐管理シート!D230=10), OR(分岐管理シート!AQ230&lt;7, 分岐管理シート!AQ230&gt;9))),"error",""))</f>
        <v/>
      </c>
      <c r="CG232" s="644" t="str">
        <f t="shared" si="75"/>
        <v/>
      </c>
      <c r="CH232" s="644" t="str">
        <f>分岐管理シート!BD230</f>
        <v/>
      </c>
      <c r="CI232" s="666" t="str">
        <f t="shared" si="76"/>
        <v/>
      </c>
    </row>
    <row r="233" spans="1:87" ht="24" x14ac:dyDescent="0.15">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88"/>
      <c r="AN233" s="567"/>
      <c r="AO233" s="691"/>
      <c r="AP233" s="564"/>
      <c r="AQ233" s="568"/>
      <c r="AR233" s="622"/>
      <c r="AS233" s="628"/>
      <c r="AT233" s="633"/>
      <c r="AU233" s="655" t="str">
        <f t="shared" si="63"/>
        <v/>
      </c>
      <c r="AV233" s="655" t="str">
        <f t="shared" si="64"/>
        <v/>
      </c>
      <c r="AW233" s="655" t="str">
        <f t="shared" si="53"/>
        <v/>
      </c>
      <c r="AX233" s="655" t="str">
        <f t="shared" si="54"/>
        <v/>
      </c>
      <c r="AY233" s="655" t="str">
        <f t="shared" si="55"/>
        <v/>
      </c>
      <c r="AZ233" s="655" t="str">
        <f>IF(F233="","",IF(OR(AND(分岐管理シート!D231=4,J233="Ⅱ．物価高の克服"),AND(分岐管理シート!D231=8,J233="米国関税措置"),AND(分岐管理シート!D231=10,J233="Ⅰ．生活の安全保障・物価高への対応")),"","error"))</f>
        <v/>
      </c>
      <c r="BA233" s="644" t="str">
        <f t="shared" si="56"/>
        <v/>
      </c>
      <c r="BB233" s="644" t="str">
        <f t="shared" si="65"/>
        <v/>
      </c>
      <c r="BC233" s="656" t="str">
        <f t="shared" si="71"/>
        <v/>
      </c>
      <c r="BD233" s="657" t="str">
        <f t="shared" si="67"/>
        <v/>
      </c>
      <c r="BE233" s="644" t="str">
        <f t="shared" si="68"/>
        <v/>
      </c>
      <c r="BF233" s="655" t="str" cm="1">
        <f t="array" ref="BF233">IF(SUMPRODUCT(COUNTIF(M233:O233, M233:O233))&gt;COUNTA(M233:O233),"error","")</f>
        <v/>
      </c>
      <c r="BG233" s="644" t="str">
        <f t="shared" si="72"/>
        <v/>
      </c>
      <c r="BH233" s="644" t="str">
        <f t="shared" si="73"/>
        <v/>
      </c>
      <c r="BI233" s="644" t="str">
        <f t="shared" si="66"/>
        <v/>
      </c>
      <c r="BJ233" s="647"/>
      <c r="BK233" s="638"/>
      <c r="BL233" s="644" t="str">
        <f t="shared" si="57"/>
        <v/>
      </c>
      <c r="BM233" s="644" t="str">
        <f t="shared" si="62"/>
        <v/>
      </c>
      <c r="BN233" s="644" t="str">
        <f t="shared" si="58"/>
        <v/>
      </c>
      <c r="BO233" s="644" t="str">
        <f t="shared" si="74"/>
        <v/>
      </c>
      <c r="BP233" s="641"/>
      <c r="BQ233" s="644"/>
      <c r="BR233" s="638"/>
      <c r="BS233" s="638"/>
      <c r="BT233" s="644" t="str">
        <f t="shared" si="59"/>
        <v/>
      </c>
      <c r="BU233" s="644" t="str">
        <f t="shared" si="60"/>
        <v/>
      </c>
      <c r="BV233" s="644" t="str">
        <f>IF(F233="","",IF(OR(分岐管理シート!AE231&lt;27,分岐管理シート!AE231&gt;38),"error",""))</f>
        <v/>
      </c>
      <c r="BW233" s="644" t="str">
        <f>IF(AND(D233="R7_補正", OR(分岐管理シート!AF231&lt;27,分岐管理シート!AF231&gt;38)),"error","")</f>
        <v/>
      </c>
      <c r="BX233" s="644" t="str">
        <f>IF(F233="","",IF(OR(分岐管理シート!AG231&lt;27,分岐管理シート!AG231&gt;39),"error",""))</f>
        <v/>
      </c>
      <c r="BY233" s="644" t="str">
        <f>IF(F233="","",IF(AND(AD233="－",OR(分岐管理シート!AG231&lt;27,分岐管理シート!AG231&gt;38)),"error",IF(AND(AD233="○",分岐管理シート!AG231&lt;27),"error","")))</f>
        <v/>
      </c>
      <c r="BZ233" s="641" t="str">
        <f>IF(OR(D233="", D233="R6_補正", D233="R7_予備"),
   "",IF(F233="","",IF(AND(VLOOKUP(AE233,―!$AH$15:$AI$40,2,FALSE) &lt;= VLOOKUP(AF233,―!$AH$15:$AI$40,2,FALSE),VLOOKUP(AF233,―!$AH$15:$AI$40,2,FALSE) &lt;= VLOOKUP(AG233,―!$AH$15:$AI$40,2,FALSE)),"","error")))</f>
        <v/>
      </c>
      <c r="CA233" s="647"/>
      <c r="CB233" s="638"/>
      <c r="CC233" s="638"/>
      <c r="CD233" s="644" t="str">
        <f>IF(F233="","",IF(OR(分岐管理シート!AJ231&lt;1,分岐管理シート!AJ231&gt;88),"error",""))</f>
        <v/>
      </c>
      <c r="CE233" s="644" t="str">
        <f t="shared" si="61"/>
        <v/>
      </c>
      <c r="CF233" s="644" t="str">
        <f>IF(F233="","",IF(OR(AND(分岐管理シート!D231=4, OR(分岐管理シート!AQ231&lt;4, 分岐管理シート!AQ231&gt;9)),AND(OR(分岐管理シート!D231=8, 分岐管理シート!D231=10), OR(分岐管理シート!AQ231&lt;7, 分岐管理シート!AQ231&gt;9))),"error",""))</f>
        <v/>
      </c>
      <c r="CG233" s="644" t="str">
        <f t="shared" si="75"/>
        <v/>
      </c>
      <c r="CH233" s="644" t="str">
        <f>分岐管理シート!BD231</f>
        <v/>
      </c>
      <c r="CI233" s="666" t="str">
        <f t="shared" si="76"/>
        <v/>
      </c>
    </row>
    <row r="234" spans="1:87" ht="24" x14ac:dyDescent="0.15">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88"/>
      <c r="AN234" s="567"/>
      <c r="AO234" s="691"/>
      <c r="AP234" s="564"/>
      <c r="AQ234" s="568"/>
      <c r="AR234" s="622"/>
      <c r="AS234" s="628"/>
      <c r="AT234" s="633"/>
      <c r="AU234" s="655" t="str">
        <f t="shared" si="63"/>
        <v/>
      </c>
      <c r="AV234" s="655" t="str">
        <f t="shared" si="64"/>
        <v/>
      </c>
      <c r="AW234" s="655" t="str">
        <f t="shared" si="53"/>
        <v/>
      </c>
      <c r="AX234" s="655" t="str">
        <f t="shared" si="54"/>
        <v/>
      </c>
      <c r="AY234" s="655" t="str">
        <f t="shared" si="55"/>
        <v/>
      </c>
      <c r="AZ234" s="655" t="str">
        <f>IF(F234="","",IF(OR(AND(分岐管理シート!D232=4,J234="Ⅱ．物価高の克服"),AND(分岐管理シート!D232=8,J234="米国関税措置"),AND(分岐管理シート!D232=10,J234="Ⅰ．生活の安全保障・物価高への対応")),"","error"))</f>
        <v/>
      </c>
      <c r="BA234" s="644" t="str">
        <f t="shared" si="56"/>
        <v/>
      </c>
      <c r="BB234" s="644" t="str">
        <f t="shared" si="65"/>
        <v/>
      </c>
      <c r="BC234" s="656" t="str">
        <f t="shared" si="71"/>
        <v/>
      </c>
      <c r="BD234" s="657" t="str">
        <f t="shared" si="67"/>
        <v/>
      </c>
      <c r="BE234" s="644" t="str">
        <f t="shared" si="68"/>
        <v/>
      </c>
      <c r="BF234" s="655" t="str" cm="1">
        <f t="array" ref="BF234">IF(SUMPRODUCT(COUNTIF(M234:O234, M234:O234))&gt;COUNTA(M234:O234),"error","")</f>
        <v/>
      </c>
      <c r="BG234" s="644" t="str">
        <f t="shared" si="72"/>
        <v/>
      </c>
      <c r="BH234" s="644" t="str">
        <f t="shared" si="73"/>
        <v/>
      </c>
      <c r="BI234" s="644" t="str">
        <f t="shared" si="66"/>
        <v/>
      </c>
      <c r="BJ234" s="647"/>
      <c r="BK234" s="638"/>
      <c r="BL234" s="644" t="str">
        <f t="shared" si="57"/>
        <v/>
      </c>
      <c r="BM234" s="644" t="str">
        <f t="shared" si="62"/>
        <v/>
      </c>
      <c r="BN234" s="644" t="str">
        <f t="shared" si="58"/>
        <v/>
      </c>
      <c r="BO234" s="644" t="str">
        <f t="shared" si="74"/>
        <v/>
      </c>
      <c r="BP234" s="641"/>
      <c r="BQ234" s="644"/>
      <c r="BR234" s="638"/>
      <c r="BS234" s="638"/>
      <c r="BT234" s="644" t="str">
        <f t="shared" si="59"/>
        <v/>
      </c>
      <c r="BU234" s="644" t="str">
        <f t="shared" si="60"/>
        <v/>
      </c>
      <c r="BV234" s="644" t="str">
        <f>IF(F234="","",IF(OR(分岐管理シート!AE232&lt;27,分岐管理シート!AE232&gt;38),"error",""))</f>
        <v/>
      </c>
      <c r="BW234" s="644" t="str">
        <f>IF(AND(D234="R7_補正", OR(分岐管理シート!AF232&lt;27,分岐管理シート!AF232&gt;38)),"error","")</f>
        <v/>
      </c>
      <c r="BX234" s="644" t="str">
        <f>IF(F234="","",IF(OR(分岐管理シート!AG232&lt;27,分岐管理シート!AG232&gt;39),"error",""))</f>
        <v/>
      </c>
      <c r="BY234" s="644" t="str">
        <f>IF(F234="","",IF(AND(AD234="－",OR(分岐管理シート!AG232&lt;27,分岐管理シート!AG232&gt;38)),"error",IF(AND(AD234="○",分岐管理シート!AG232&lt;27),"error","")))</f>
        <v/>
      </c>
      <c r="BZ234" s="641" t="str">
        <f>IF(OR(D234="", D234="R6_補正", D234="R7_予備"),
   "",IF(F234="","",IF(AND(VLOOKUP(AE234,―!$AH$15:$AI$40,2,FALSE) &lt;= VLOOKUP(AF234,―!$AH$15:$AI$40,2,FALSE),VLOOKUP(AF234,―!$AH$15:$AI$40,2,FALSE) &lt;= VLOOKUP(AG234,―!$AH$15:$AI$40,2,FALSE)),"","error")))</f>
        <v/>
      </c>
      <c r="CA234" s="647"/>
      <c r="CB234" s="638"/>
      <c r="CC234" s="638"/>
      <c r="CD234" s="644" t="str">
        <f>IF(F234="","",IF(OR(分岐管理シート!AJ232&lt;1,分岐管理シート!AJ232&gt;88),"error",""))</f>
        <v/>
      </c>
      <c r="CE234" s="644" t="str">
        <f t="shared" si="61"/>
        <v/>
      </c>
      <c r="CF234" s="644" t="str">
        <f>IF(F234="","",IF(OR(AND(分岐管理シート!D232=4, OR(分岐管理シート!AQ232&lt;4, 分岐管理シート!AQ232&gt;9)),AND(OR(分岐管理シート!D232=8, 分岐管理シート!D232=10), OR(分岐管理シート!AQ232&lt;7, 分岐管理シート!AQ232&gt;9))),"error",""))</f>
        <v/>
      </c>
      <c r="CG234" s="644" t="str">
        <f t="shared" si="75"/>
        <v/>
      </c>
      <c r="CH234" s="644" t="str">
        <f>分岐管理シート!BD232</f>
        <v/>
      </c>
      <c r="CI234" s="666" t="str">
        <f t="shared" si="76"/>
        <v/>
      </c>
    </row>
    <row r="235" spans="1:87" ht="24" x14ac:dyDescent="0.15">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88"/>
      <c r="AN235" s="567"/>
      <c r="AO235" s="691"/>
      <c r="AP235" s="564"/>
      <c r="AQ235" s="568"/>
      <c r="AR235" s="622"/>
      <c r="AS235" s="628"/>
      <c r="AT235" s="633"/>
      <c r="AU235" s="655" t="str">
        <f t="shared" si="63"/>
        <v/>
      </c>
      <c r="AV235" s="655" t="str">
        <f t="shared" si="64"/>
        <v/>
      </c>
      <c r="AW235" s="655" t="str">
        <f t="shared" si="53"/>
        <v/>
      </c>
      <c r="AX235" s="655" t="str">
        <f t="shared" si="54"/>
        <v/>
      </c>
      <c r="AY235" s="655" t="str">
        <f t="shared" si="55"/>
        <v/>
      </c>
      <c r="AZ235" s="655" t="str">
        <f>IF(F235="","",IF(OR(AND(分岐管理シート!D233=4,J235="Ⅱ．物価高の克服"),AND(分岐管理シート!D233=8,J235="米国関税措置"),AND(分岐管理シート!D233=10,J235="Ⅰ．生活の安全保障・物価高への対応")),"","error"))</f>
        <v/>
      </c>
      <c r="BA235" s="644" t="str">
        <f t="shared" si="56"/>
        <v/>
      </c>
      <c r="BB235" s="644" t="str">
        <f t="shared" si="65"/>
        <v/>
      </c>
      <c r="BC235" s="656" t="str">
        <f t="shared" si="71"/>
        <v/>
      </c>
      <c r="BD235" s="657" t="str">
        <f t="shared" si="67"/>
        <v/>
      </c>
      <c r="BE235" s="644" t="str">
        <f t="shared" si="68"/>
        <v/>
      </c>
      <c r="BF235" s="655" t="str" cm="1">
        <f t="array" ref="BF235">IF(SUMPRODUCT(COUNTIF(M235:O235, M235:O235))&gt;COUNTA(M235:O235),"error","")</f>
        <v/>
      </c>
      <c r="BG235" s="644" t="str">
        <f t="shared" si="72"/>
        <v/>
      </c>
      <c r="BH235" s="644" t="str">
        <f t="shared" si="73"/>
        <v/>
      </c>
      <c r="BI235" s="644" t="str">
        <f t="shared" si="66"/>
        <v/>
      </c>
      <c r="BJ235" s="647"/>
      <c r="BK235" s="638"/>
      <c r="BL235" s="644" t="str">
        <f t="shared" si="57"/>
        <v/>
      </c>
      <c r="BM235" s="644" t="str">
        <f t="shared" si="62"/>
        <v/>
      </c>
      <c r="BN235" s="644" t="str">
        <f t="shared" si="58"/>
        <v/>
      </c>
      <c r="BO235" s="644" t="str">
        <f t="shared" si="74"/>
        <v/>
      </c>
      <c r="BP235" s="641"/>
      <c r="BQ235" s="644"/>
      <c r="BR235" s="638"/>
      <c r="BS235" s="638"/>
      <c r="BT235" s="644" t="str">
        <f t="shared" si="59"/>
        <v/>
      </c>
      <c r="BU235" s="644" t="str">
        <f t="shared" si="60"/>
        <v/>
      </c>
      <c r="BV235" s="644" t="str">
        <f>IF(F235="","",IF(OR(分岐管理シート!AE233&lt;27,分岐管理シート!AE233&gt;38),"error",""))</f>
        <v/>
      </c>
      <c r="BW235" s="644" t="str">
        <f>IF(AND(D235="R7_補正", OR(分岐管理シート!AF233&lt;27,分岐管理シート!AF233&gt;38)),"error","")</f>
        <v/>
      </c>
      <c r="BX235" s="644" t="str">
        <f>IF(F235="","",IF(OR(分岐管理シート!AG233&lt;27,分岐管理シート!AG233&gt;39),"error",""))</f>
        <v/>
      </c>
      <c r="BY235" s="644" t="str">
        <f>IF(F235="","",IF(AND(AD235="－",OR(分岐管理シート!AG233&lt;27,分岐管理シート!AG233&gt;38)),"error",IF(AND(AD235="○",分岐管理シート!AG233&lt;27),"error","")))</f>
        <v/>
      </c>
      <c r="BZ235" s="641" t="str">
        <f>IF(OR(D235="", D235="R6_補正", D235="R7_予備"),
   "",IF(F235="","",IF(AND(VLOOKUP(AE235,―!$AH$15:$AI$40,2,FALSE) &lt;= VLOOKUP(AF235,―!$AH$15:$AI$40,2,FALSE),VLOOKUP(AF235,―!$AH$15:$AI$40,2,FALSE) &lt;= VLOOKUP(AG235,―!$AH$15:$AI$40,2,FALSE)),"","error")))</f>
        <v/>
      </c>
      <c r="CA235" s="647"/>
      <c r="CB235" s="638"/>
      <c r="CC235" s="638"/>
      <c r="CD235" s="644" t="str">
        <f>IF(F235="","",IF(OR(分岐管理シート!AJ233&lt;1,分岐管理シート!AJ233&gt;88),"error",""))</f>
        <v/>
      </c>
      <c r="CE235" s="644" t="str">
        <f t="shared" si="61"/>
        <v/>
      </c>
      <c r="CF235" s="644" t="str">
        <f>IF(F235="","",IF(OR(AND(分岐管理シート!D233=4, OR(分岐管理シート!AQ233&lt;4, 分岐管理シート!AQ233&gt;9)),AND(OR(分岐管理シート!D233=8, 分岐管理シート!D233=10), OR(分岐管理シート!AQ233&lt;7, 分岐管理シート!AQ233&gt;9))),"error",""))</f>
        <v/>
      </c>
      <c r="CG235" s="644" t="str">
        <f t="shared" si="75"/>
        <v/>
      </c>
      <c r="CH235" s="644" t="str">
        <f>分岐管理シート!BD233</f>
        <v/>
      </c>
      <c r="CI235" s="666" t="str">
        <f t="shared" si="76"/>
        <v/>
      </c>
    </row>
    <row r="236" spans="1:87" ht="24" x14ac:dyDescent="0.15">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88"/>
      <c r="AN236" s="567"/>
      <c r="AO236" s="691"/>
      <c r="AP236" s="564"/>
      <c r="AQ236" s="568"/>
      <c r="AR236" s="622"/>
      <c r="AS236" s="628"/>
      <c r="AT236" s="633"/>
      <c r="AU236" s="655" t="str">
        <f t="shared" si="63"/>
        <v/>
      </c>
      <c r="AV236" s="655" t="str">
        <f t="shared" si="64"/>
        <v/>
      </c>
      <c r="AW236" s="655" t="str">
        <f t="shared" si="53"/>
        <v/>
      </c>
      <c r="AX236" s="655" t="str">
        <f t="shared" si="54"/>
        <v/>
      </c>
      <c r="AY236" s="655" t="str">
        <f t="shared" si="55"/>
        <v/>
      </c>
      <c r="AZ236" s="655" t="str">
        <f>IF(F236="","",IF(OR(AND(分岐管理シート!D234=4,J236="Ⅱ．物価高の克服"),AND(分岐管理シート!D234=8,J236="米国関税措置"),AND(分岐管理シート!D234=10,J236="Ⅰ．生活の安全保障・物価高への対応")),"","error"))</f>
        <v/>
      </c>
      <c r="BA236" s="644" t="str">
        <f t="shared" si="56"/>
        <v/>
      </c>
      <c r="BB236" s="644" t="str">
        <f t="shared" si="65"/>
        <v/>
      </c>
      <c r="BC236" s="656" t="str">
        <f t="shared" si="71"/>
        <v/>
      </c>
      <c r="BD236" s="657" t="str">
        <f t="shared" si="67"/>
        <v/>
      </c>
      <c r="BE236" s="644" t="str">
        <f t="shared" si="68"/>
        <v/>
      </c>
      <c r="BF236" s="655" t="str" cm="1">
        <f t="array" ref="BF236">IF(SUMPRODUCT(COUNTIF(M236:O236, M236:O236))&gt;COUNTA(M236:O236),"error","")</f>
        <v/>
      </c>
      <c r="BG236" s="644" t="str">
        <f t="shared" si="72"/>
        <v/>
      </c>
      <c r="BH236" s="644" t="str">
        <f t="shared" si="73"/>
        <v/>
      </c>
      <c r="BI236" s="644" t="str">
        <f t="shared" si="66"/>
        <v/>
      </c>
      <c r="BJ236" s="647"/>
      <c r="BK236" s="638"/>
      <c r="BL236" s="644" t="str">
        <f t="shared" si="57"/>
        <v/>
      </c>
      <c r="BM236" s="644" t="str">
        <f t="shared" si="62"/>
        <v/>
      </c>
      <c r="BN236" s="644" t="str">
        <f t="shared" si="58"/>
        <v/>
      </c>
      <c r="BO236" s="644" t="str">
        <f t="shared" si="74"/>
        <v/>
      </c>
      <c r="BP236" s="641"/>
      <c r="BQ236" s="644"/>
      <c r="BR236" s="638"/>
      <c r="BS236" s="638"/>
      <c r="BT236" s="644" t="str">
        <f t="shared" si="59"/>
        <v/>
      </c>
      <c r="BU236" s="644" t="str">
        <f t="shared" si="60"/>
        <v/>
      </c>
      <c r="BV236" s="644" t="str">
        <f>IF(F236="","",IF(OR(分岐管理シート!AE234&lt;27,分岐管理シート!AE234&gt;38),"error",""))</f>
        <v/>
      </c>
      <c r="BW236" s="644" t="str">
        <f>IF(AND(D236="R7_補正", OR(分岐管理シート!AF234&lt;27,分岐管理シート!AF234&gt;38)),"error","")</f>
        <v/>
      </c>
      <c r="BX236" s="644" t="str">
        <f>IF(F236="","",IF(OR(分岐管理シート!AG234&lt;27,分岐管理シート!AG234&gt;39),"error",""))</f>
        <v/>
      </c>
      <c r="BY236" s="644" t="str">
        <f>IF(F236="","",IF(AND(AD236="－",OR(分岐管理シート!AG234&lt;27,分岐管理シート!AG234&gt;38)),"error",IF(AND(AD236="○",分岐管理シート!AG234&lt;27),"error","")))</f>
        <v/>
      </c>
      <c r="BZ236" s="641" t="str">
        <f>IF(OR(D236="", D236="R6_補正", D236="R7_予備"),
   "",IF(F236="","",IF(AND(VLOOKUP(AE236,―!$AH$15:$AI$40,2,FALSE) &lt;= VLOOKUP(AF236,―!$AH$15:$AI$40,2,FALSE),VLOOKUP(AF236,―!$AH$15:$AI$40,2,FALSE) &lt;= VLOOKUP(AG236,―!$AH$15:$AI$40,2,FALSE)),"","error")))</f>
        <v/>
      </c>
      <c r="CA236" s="647"/>
      <c r="CB236" s="638"/>
      <c r="CC236" s="638"/>
      <c r="CD236" s="644" t="str">
        <f>IF(F236="","",IF(OR(分岐管理シート!AJ234&lt;1,分岐管理シート!AJ234&gt;88),"error",""))</f>
        <v/>
      </c>
      <c r="CE236" s="644" t="str">
        <f t="shared" si="61"/>
        <v/>
      </c>
      <c r="CF236" s="644" t="str">
        <f>IF(F236="","",IF(OR(AND(分岐管理シート!D234=4, OR(分岐管理シート!AQ234&lt;4, 分岐管理シート!AQ234&gt;9)),AND(OR(分岐管理シート!D234=8, 分岐管理シート!D234=10), OR(分岐管理シート!AQ234&lt;7, 分岐管理シート!AQ234&gt;9))),"error",""))</f>
        <v/>
      </c>
      <c r="CG236" s="644" t="str">
        <f t="shared" si="75"/>
        <v/>
      </c>
      <c r="CH236" s="644" t="str">
        <f>分岐管理シート!BD234</f>
        <v/>
      </c>
      <c r="CI236" s="666" t="str">
        <f t="shared" si="76"/>
        <v/>
      </c>
    </row>
    <row r="237" spans="1:87" ht="24" x14ac:dyDescent="0.15">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88"/>
      <c r="AN237" s="567"/>
      <c r="AO237" s="691"/>
      <c r="AP237" s="564"/>
      <c r="AQ237" s="568"/>
      <c r="AR237" s="622"/>
      <c r="AS237" s="628"/>
      <c r="AT237" s="633"/>
      <c r="AU237" s="655" t="str">
        <f t="shared" si="63"/>
        <v/>
      </c>
      <c r="AV237" s="655" t="str">
        <f t="shared" si="64"/>
        <v/>
      </c>
      <c r="AW237" s="655" t="str">
        <f t="shared" si="53"/>
        <v/>
      </c>
      <c r="AX237" s="655" t="str">
        <f t="shared" si="54"/>
        <v/>
      </c>
      <c r="AY237" s="655" t="str">
        <f t="shared" si="55"/>
        <v/>
      </c>
      <c r="AZ237" s="655" t="str">
        <f>IF(F237="","",IF(OR(AND(分岐管理シート!D235=4,J237="Ⅱ．物価高の克服"),AND(分岐管理シート!D235=8,J237="米国関税措置"),AND(分岐管理シート!D235=10,J237="Ⅰ．生活の安全保障・物価高への対応")),"","error"))</f>
        <v/>
      </c>
      <c r="BA237" s="644" t="str">
        <f t="shared" si="56"/>
        <v/>
      </c>
      <c r="BB237" s="644" t="str">
        <f t="shared" si="65"/>
        <v/>
      </c>
      <c r="BC237" s="656" t="str">
        <f t="shared" si="71"/>
        <v/>
      </c>
      <c r="BD237" s="657" t="str">
        <f t="shared" si="67"/>
        <v/>
      </c>
      <c r="BE237" s="644" t="str">
        <f t="shared" si="68"/>
        <v/>
      </c>
      <c r="BF237" s="655" t="str" cm="1">
        <f t="array" ref="BF237">IF(SUMPRODUCT(COUNTIF(M237:O237, M237:O237))&gt;COUNTA(M237:O237),"error","")</f>
        <v/>
      </c>
      <c r="BG237" s="644" t="str">
        <f t="shared" si="72"/>
        <v/>
      </c>
      <c r="BH237" s="644" t="str">
        <f t="shared" si="73"/>
        <v/>
      </c>
      <c r="BI237" s="644" t="str">
        <f t="shared" si="66"/>
        <v/>
      </c>
      <c r="BJ237" s="647"/>
      <c r="BK237" s="638"/>
      <c r="BL237" s="644" t="str">
        <f t="shared" si="57"/>
        <v/>
      </c>
      <c r="BM237" s="644" t="str">
        <f t="shared" si="62"/>
        <v/>
      </c>
      <c r="BN237" s="644" t="str">
        <f t="shared" si="58"/>
        <v/>
      </c>
      <c r="BO237" s="644" t="str">
        <f t="shared" si="74"/>
        <v/>
      </c>
      <c r="BP237" s="641"/>
      <c r="BQ237" s="644"/>
      <c r="BR237" s="638"/>
      <c r="BS237" s="638"/>
      <c r="BT237" s="644" t="str">
        <f t="shared" si="59"/>
        <v/>
      </c>
      <c r="BU237" s="644" t="str">
        <f t="shared" si="60"/>
        <v/>
      </c>
      <c r="BV237" s="644" t="str">
        <f>IF(F237="","",IF(OR(分岐管理シート!AE235&lt;27,分岐管理シート!AE235&gt;38),"error",""))</f>
        <v/>
      </c>
      <c r="BW237" s="644" t="str">
        <f>IF(AND(D237="R7_補正", OR(分岐管理シート!AF235&lt;27,分岐管理シート!AF235&gt;38)),"error","")</f>
        <v/>
      </c>
      <c r="BX237" s="644" t="str">
        <f>IF(F237="","",IF(OR(分岐管理シート!AG235&lt;27,分岐管理シート!AG235&gt;39),"error",""))</f>
        <v/>
      </c>
      <c r="BY237" s="644" t="str">
        <f>IF(F237="","",IF(AND(AD237="－",OR(分岐管理シート!AG235&lt;27,分岐管理シート!AG235&gt;38)),"error",IF(AND(AD237="○",分岐管理シート!AG235&lt;27),"error","")))</f>
        <v/>
      </c>
      <c r="BZ237" s="641" t="str">
        <f>IF(OR(D237="", D237="R6_補正", D237="R7_予備"),
   "",IF(F237="","",IF(AND(VLOOKUP(AE237,―!$AH$15:$AI$40,2,FALSE) &lt;= VLOOKUP(AF237,―!$AH$15:$AI$40,2,FALSE),VLOOKUP(AF237,―!$AH$15:$AI$40,2,FALSE) &lt;= VLOOKUP(AG237,―!$AH$15:$AI$40,2,FALSE)),"","error")))</f>
        <v/>
      </c>
      <c r="CA237" s="647"/>
      <c r="CB237" s="638"/>
      <c r="CC237" s="638"/>
      <c r="CD237" s="644" t="str">
        <f>IF(F237="","",IF(OR(分岐管理シート!AJ235&lt;1,分岐管理シート!AJ235&gt;88),"error",""))</f>
        <v/>
      </c>
      <c r="CE237" s="644" t="str">
        <f t="shared" si="61"/>
        <v/>
      </c>
      <c r="CF237" s="644" t="str">
        <f>IF(F237="","",IF(OR(AND(分岐管理シート!D235=4, OR(分岐管理シート!AQ235&lt;4, 分岐管理シート!AQ235&gt;9)),AND(OR(分岐管理シート!D235=8, 分岐管理シート!D235=10), OR(分岐管理シート!AQ235&lt;7, 分岐管理シート!AQ235&gt;9))),"error",""))</f>
        <v/>
      </c>
      <c r="CG237" s="644" t="str">
        <f t="shared" si="75"/>
        <v/>
      </c>
      <c r="CH237" s="644" t="str">
        <f>分岐管理シート!BD235</f>
        <v/>
      </c>
      <c r="CI237" s="666" t="str">
        <f t="shared" si="76"/>
        <v/>
      </c>
    </row>
    <row r="238" spans="1:87" ht="24" x14ac:dyDescent="0.15">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88"/>
      <c r="AN238" s="567"/>
      <c r="AO238" s="691"/>
      <c r="AP238" s="564"/>
      <c r="AQ238" s="568"/>
      <c r="AR238" s="622"/>
      <c r="AS238" s="628"/>
      <c r="AT238" s="633"/>
      <c r="AU238" s="655" t="str">
        <f t="shared" si="63"/>
        <v/>
      </c>
      <c r="AV238" s="655" t="str">
        <f t="shared" si="64"/>
        <v/>
      </c>
      <c r="AW238" s="655" t="str">
        <f t="shared" si="53"/>
        <v/>
      </c>
      <c r="AX238" s="655" t="str">
        <f t="shared" si="54"/>
        <v/>
      </c>
      <c r="AY238" s="655" t="str">
        <f t="shared" si="55"/>
        <v/>
      </c>
      <c r="AZ238" s="655" t="str">
        <f>IF(F238="","",IF(OR(AND(分岐管理シート!D236=4,J238="Ⅱ．物価高の克服"),AND(分岐管理シート!D236=8,J238="米国関税措置"),AND(分岐管理シート!D236=10,J238="Ⅰ．生活の安全保障・物価高への対応")),"","error"))</f>
        <v/>
      </c>
      <c r="BA238" s="644" t="str">
        <f t="shared" si="56"/>
        <v/>
      </c>
      <c r="BB238" s="644" t="str">
        <f t="shared" si="65"/>
        <v/>
      </c>
      <c r="BC238" s="656" t="str">
        <f t="shared" si="71"/>
        <v/>
      </c>
      <c r="BD238" s="657" t="str">
        <f t="shared" si="67"/>
        <v/>
      </c>
      <c r="BE238" s="644" t="str">
        <f t="shared" si="68"/>
        <v/>
      </c>
      <c r="BF238" s="655" t="str" cm="1">
        <f t="array" ref="BF238">IF(SUMPRODUCT(COUNTIF(M238:O238, M238:O238))&gt;COUNTA(M238:O238),"error","")</f>
        <v/>
      </c>
      <c r="BG238" s="644" t="str">
        <f t="shared" si="72"/>
        <v/>
      </c>
      <c r="BH238" s="644" t="str">
        <f t="shared" si="73"/>
        <v/>
      </c>
      <c r="BI238" s="644" t="str">
        <f t="shared" si="66"/>
        <v/>
      </c>
      <c r="BJ238" s="647"/>
      <c r="BK238" s="638"/>
      <c r="BL238" s="644" t="str">
        <f t="shared" si="57"/>
        <v/>
      </c>
      <c r="BM238" s="644" t="str">
        <f t="shared" si="62"/>
        <v/>
      </c>
      <c r="BN238" s="644" t="str">
        <f t="shared" si="58"/>
        <v/>
      </c>
      <c r="BO238" s="644" t="str">
        <f t="shared" si="74"/>
        <v/>
      </c>
      <c r="BP238" s="641"/>
      <c r="BQ238" s="644"/>
      <c r="BR238" s="638"/>
      <c r="BS238" s="638"/>
      <c r="BT238" s="644" t="str">
        <f t="shared" si="59"/>
        <v/>
      </c>
      <c r="BU238" s="644" t="str">
        <f t="shared" si="60"/>
        <v/>
      </c>
      <c r="BV238" s="644" t="str">
        <f>IF(F238="","",IF(OR(分岐管理シート!AE236&lt;27,分岐管理シート!AE236&gt;38),"error",""))</f>
        <v/>
      </c>
      <c r="BW238" s="644" t="str">
        <f>IF(AND(D238="R7_補正", OR(分岐管理シート!AF236&lt;27,分岐管理シート!AF236&gt;38)),"error","")</f>
        <v/>
      </c>
      <c r="BX238" s="644" t="str">
        <f>IF(F238="","",IF(OR(分岐管理シート!AG236&lt;27,分岐管理シート!AG236&gt;39),"error",""))</f>
        <v/>
      </c>
      <c r="BY238" s="644" t="str">
        <f>IF(F238="","",IF(AND(AD238="－",OR(分岐管理シート!AG236&lt;27,分岐管理シート!AG236&gt;38)),"error",IF(AND(AD238="○",分岐管理シート!AG236&lt;27),"error","")))</f>
        <v/>
      </c>
      <c r="BZ238" s="641" t="str">
        <f>IF(OR(D238="", D238="R6_補正", D238="R7_予備"),
   "",IF(F238="","",IF(AND(VLOOKUP(AE238,―!$AH$15:$AI$40,2,FALSE) &lt;= VLOOKUP(AF238,―!$AH$15:$AI$40,2,FALSE),VLOOKUP(AF238,―!$AH$15:$AI$40,2,FALSE) &lt;= VLOOKUP(AG238,―!$AH$15:$AI$40,2,FALSE)),"","error")))</f>
        <v/>
      </c>
      <c r="CA238" s="647"/>
      <c r="CB238" s="638"/>
      <c r="CC238" s="638"/>
      <c r="CD238" s="644" t="str">
        <f>IF(F238="","",IF(OR(分岐管理シート!AJ236&lt;1,分岐管理シート!AJ236&gt;88),"error",""))</f>
        <v/>
      </c>
      <c r="CE238" s="644" t="str">
        <f t="shared" si="61"/>
        <v/>
      </c>
      <c r="CF238" s="644" t="str">
        <f>IF(F238="","",IF(OR(AND(分岐管理シート!D236=4, OR(分岐管理シート!AQ236&lt;4, 分岐管理シート!AQ236&gt;9)),AND(OR(分岐管理シート!D236=8, 分岐管理シート!D236=10), OR(分岐管理シート!AQ236&lt;7, 分岐管理シート!AQ236&gt;9))),"error",""))</f>
        <v/>
      </c>
      <c r="CG238" s="644" t="str">
        <f t="shared" si="75"/>
        <v/>
      </c>
      <c r="CH238" s="644" t="str">
        <f>分岐管理シート!BD236</f>
        <v/>
      </c>
      <c r="CI238" s="666" t="str">
        <f t="shared" si="76"/>
        <v/>
      </c>
    </row>
    <row r="239" spans="1:87" ht="24" x14ac:dyDescent="0.15">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88"/>
      <c r="AN239" s="567"/>
      <c r="AO239" s="691"/>
      <c r="AP239" s="564"/>
      <c r="AQ239" s="568"/>
      <c r="AR239" s="622"/>
      <c r="AS239" s="628"/>
      <c r="AT239" s="633"/>
      <c r="AU239" s="655" t="str">
        <f t="shared" si="63"/>
        <v/>
      </c>
      <c r="AV239" s="655" t="str">
        <f t="shared" si="64"/>
        <v/>
      </c>
      <c r="AW239" s="655" t="str">
        <f t="shared" si="53"/>
        <v/>
      </c>
      <c r="AX239" s="655" t="str">
        <f t="shared" si="54"/>
        <v/>
      </c>
      <c r="AY239" s="655" t="str">
        <f t="shared" si="55"/>
        <v/>
      </c>
      <c r="AZ239" s="655" t="str">
        <f>IF(F239="","",IF(OR(AND(分岐管理シート!D237=4,J239="Ⅱ．物価高の克服"),AND(分岐管理シート!D237=8,J239="米国関税措置"),AND(分岐管理シート!D237=10,J239="Ⅰ．生活の安全保障・物価高への対応")),"","error"))</f>
        <v/>
      </c>
      <c r="BA239" s="644" t="str">
        <f t="shared" si="56"/>
        <v/>
      </c>
      <c r="BB239" s="644" t="str">
        <f t="shared" si="65"/>
        <v/>
      </c>
      <c r="BC239" s="656" t="str">
        <f t="shared" si="71"/>
        <v/>
      </c>
      <c r="BD239" s="657" t="str">
        <f t="shared" si="67"/>
        <v/>
      </c>
      <c r="BE239" s="644" t="str">
        <f t="shared" si="68"/>
        <v/>
      </c>
      <c r="BF239" s="655" t="str" cm="1">
        <f t="array" ref="BF239">IF(SUMPRODUCT(COUNTIF(M239:O239, M239:O239))&gt;COUNTA(M239:O239),"error","")</f>
        <v/>
      </c>
      <c r="BG239" s="644" t="str">
        <f t="shared" si="72"/>
        <v/>
      </c>
      <c r="BH239" s="644" t="str">
        <f t="shared" si="73"/>
        <v/>
      </c>
      <c r="BI239" s="644" t="str">
        <f t="shared" si="66"/>
        <v/>
      </c>
      <c r="BJ239" s="647"/>
      <c r="BK239" s="638"/>
      <c r="BL239" s="644" t="str">
        <f t="shared" si="57"/>
        <v/>
      </c>
      <c r="BM239" s="644" t="str">
        <f t="shared" si="62"/>
        <v/>
      </c>
      <c r="BN239" s="644" t="str">
        <f t="shared" si="58"/>
        <v/>
      </c>
      <c r="BO239" s="644" t="str">
        <f t="shared" si="74"/>
        <v/>
      </c>
      <c r="BP239" s="641"/>
      <c r="BQ239" s="644"/>
      <c r="BR239" s="638"/>
      <c r="BS239" s="638"/>
      <c r="BT239" s="644" t="str">
        <f t="shared" si="59"/>
        <v/>
      </c>
      <c r="BU239" s="644" t="str">
        <f t="shared" si="60"/>
        <v/>
      </c>
      <c r="BV239" s="644" t="str">
        <f>IF(F239="","",IF(OR(分岐管理シート!AE237&lt;27,分岐管理シート!AE237&gt;38),"error",""))</f>
        <v/>
      </c>
      <c r="BW239" s="644" t="str">
        <f>IF(AND(D239="R7_補正", OR(分岐管理シート!AF237&lt;27,分岐管理シート!AF237&gt;38)),"error","")</f>
        <v/>
      </c>
      <c r="BX239" s="644" t="str">
        <f>IF(F239="","",IF(OR(分岐管理シート!AG237&lt;27,分岐管理シート!AG237&gt;39),"error",""))</f>
        <v/>
      </c>
      <c r="BY239" s="644" t="str">
        <f>IF(F239="","",IF(AND(AD239="－",OR(分岐管理シート!AG237&lt;27,分岐管理シート!AG237&gt;38)),"error",IF(AND(AD239="○",分岐管理シート!AG237&lt;27),"error","")))</f>
        <v/>
      </c>
      <c r="BZ239" s="641" t="str">
        <f>IF(OR(D239="", D239="R6_補正", D239="R7_予備"),
   "",IF(F239="","",IF(AND(VLOOKUP(AE239,―!$AH$15:$AI$40,2,FALSE) &lt;= VLOOKUP(AF239,―!$AH$15:$AI$40,2,FALSE),VLOOKUP(AF239,―!$AH$15:$AI$40,2,FALSE) &lt;= VLOOKUP(AG239,―!$AH$15:$AI$40,2,FALSE)),"","error")))</f>
        <v/>
      </c>
      <c r="CA239" s="647"/>
      <c r="CB239" s="638"/>
      <c r="CC239" s="638"/>
      <c r="CD239" s="644" t="str">
        <f>IF(F239="","",IF(OR(分岐管理シート!AJ237&lt;1,分岐管理シート!AJ237&gt;88),"error",""))</f>
        <v/>
      </c>
      <c r="CE239" s="644" t="str">
        <f t="shared" si="61"/>
        <v/>
      </c>
      <c r="CF239" s="644" t="str">
        <f>IF(F239="","",IF(OR(AND(分岐管理シート!D237=4, OR(分岐管理シート!AQ237&lt;4, 分岐管理シート!AQ237&gt;9)),AND(OR(分岐管理シート!D237=8, 分岐管理シート!D237=10), OR(分岐管理シート!AQ237&lt;7, 分岐管理シート!AQ237&gt;9))),"error",""))</f>
        <v/>
      </c>
      <c r="CG239" s="644" t="str">
        <f t="shared" si="75"/>
        <v/>
      </c>
      <c r="CH239" s="644" t="str">
        <f>分岐管理シート!BD237</f>
        <v/>
      </c>
      <c r="CI239" s="666" t="str">
        <f t="shared" si="76"/>
        <v/>
      </c>
    </row>
    <row r="240" spans="1:87" ht="24" x14ac:dyDescent="0.15">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88"/>
      <c r="AN240" s="567"/>
      <c r="AO240" s="691"/>
      <c r="AP240" s="564"/>
      <c r="AQ240" s="568"/>
      <c r="AR240" s="622"/>
      <c r="AS240" s="628"/>
      <c r="AT240" s="633"/>
      <c r="AU240" s="655" t="str">
        <f t="shared" si="63"/>
        <v/>
      </c>
      <c r="AV240" s="655" t="str">
        <f t="shared" si="64"/>
        <v/>
      </c>
      <c r="AW240" s="655" t="str">
        <f t="shared" si="53"/>
        <v/>
      </c>
      <c r="AX240" s="655" t="str">
        <f t="shared" si="54"/>
        <v/>
      </c>
      <c r="AY240" s="655" t="str">
        <f t="shared" si="55"/>
        <v/>
      </c>
      <c r="AZ240" s="655" t="str">
        <f>IF(F240="","",IF(OR(AND(分岐管理シート!D238=4,J240="Ⅱ．物価高の克服"),AND(分岐管理シート!D238=8,J240="米国関税措置"),AND(分岐管理シート!D238=10,J240="Ⅰ．生活の安全保障・物価高への対応")),"","error"))</f>
        <v/>
      </c>
      <c r="BA240" s="644" t="str">
        <f t="shared" si="56"/>
        <v/>
      </c>
      <c r="BB240" s="644" t="str">
        <f t="shared" si="65"/>
        <v/>
      </c>
      <c r="BC240" s="656" t="str">
        <f t="shared" si="71"/>
        <v/>
      </c>
      <c r="BD240" s="657" t="str">
        <f t="shared" si="67"/>
        <v/>
      </c>
      <c r="BE240" s="644" t="str">
        <f t="shared" si="68"/>
        <v/>
      </c>
      <c r="BF240" s="655" t="str" cm="1">
        <f t="array" ref="BF240">IF(SUMPRODUCT(COUNTIF(M240:O240, M240:O240))&gt;COUNTA(M240:O240),"error","")</f>
        <v/>
      </c>
      <c r="BG240" s="644" t="str">
        <f t="shared" si="72"/>
        <v/>
      </c>
      <c r="BH240" s="644" t="str">
        <f t="shared" si="73"/>
        <v/>
      </c>
      <c r="BI240" s="644" t="str">
        <f t="shared" si="66"/>
        <v/>
      </c>
      <c r="BJ240" s="647"/>
      <c r="BK240" s="638"/>
      <c r="BL240" s="644" t="str">
        <f t="shared" si="57"/>
        <v/>
      </c>
      <c r="BM240" s="644" t="str">
        <f t="shared" si="62"/>
        <v/>
      </c>
      <c r="BN240" s="644" t="str">
        <f t="shared" si="58"/>
        <v/>
      </c>
      <c r="BO240" s="644" t="str">
        <f t="shared" si="74"/>
        <v/>
      </c>
      <c r="BP240" s="641"/>
      <c r="BQ240" s="644"/>
      <c r="BR240" s="638"/>
      <c r="BS240" s="638"/>
      <c r="BT240" s="644" t="str">
        <f t="shared" si="59"/>
        <v/>
      </c>
      <c r="BU240" s="644" t="str">
        <f t="shared" si="60"/>
        <v/>
      </c>
      <c r="BV240" s="644" t="str">
        <f>IF(F240="","",IF(OR(分岐管理シート!AE238&lt;27,分岐管理シート!AE238&gt;38),"error",""))</f>
        <v/>
      </c>
      <c r="BW240" s="644" t="str">
        <f>IF(AND(D240="R7_補正", OR(分岐管理シート!AF238&lt;27,分岐管理シート!AF238&gt;38)),"error","")</f>
        <v/>
      </c>
      <c r="BX240" s="644" t="str">
        <f>IF(F240="","",IF(OR(分岐管理シート!AG238&lt;27,分岐管理シート!AG238&gt;39),"error",""))</f>
        <v/>
      </c>
      <c r="BY240" s="644" t="str">
        <f>IF(F240="","",IF(AND(AD240="－",OR(分岐管理シート!AG238&lt;27,分岐管理シート!AG238&gt;38)),"error",IF(AND(AD240="○",分岐管理シート!AG238&lt;27),"error","")))</f>
        <v/>
      </c>
      <c r="BZ240" s="641" t="str">
        <f>IF(OR(D240="", D240="R6_補正", D240="R7_予備"),
   "",IF(F240="","",IF(AND(VLOOKUP(AE240,―!$AH$15:$AI$40,2,FALSE) &lt;= VLOOKUP(AF240,―!$AH$15:$AI$40,2,FALSE),VLOOKUP(AF240,―!$AH$15:$AI$40,2,FALSE) &lt;= VLOOKUP(AG240,―!$AH$15:$AI$40,2,FALSE)),"","error")))</f>
        <v/>
      </c>
      <c r="CA240" s="647"/>
      <c r="CB240" s="638"/>
      <c r="CC240" s="638"/>
      <c r="CD240" s="644" t="str">
        <f>IF(F240="","",IF(OR(分岐管理シート!AJ238&lt;1,分岐管理シート!AJ238&gt;88),"error",""))</f>
        <v/>
      </c>
      <c r="CE240" s="644" t="str">
        <f t="shared" si="61"/>
        <v/>
      </c>
      <c r="CF240" s="644" t="str">
        <f>IF(F240="","",IF(OR(AND(分岐管理シート!D238=4, OR(分岐管理シート!AQ238&lt;4, 分岐管理シート!AQ238&gt;9)),AND(OR(分岐管理シート!D238=8, 分岐管理シート!D238=10), OR(分岐管理シート!AQ238&lt;7, 分岐管理シート!AQ238&gt;9))),"error",""))</f>
        <v/>
      </c>
      <c r="CG240" s="644" t="str">
        <f t="shared" si="75"/>
        <v/>
      </c>
      <c r="CH240" s="644" t="str">
        <f>分岐管理シート!BD238</f>
        <v/>
      </c>
      <c r="CI240" s="666" t="str">
        <f t="shared" si="76"/>
        <v/>
      </c>
    </row>
    <row r="241" spans="1:87" ht="24" x14ac:dyDescent="0.15">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88"/>
      <c r="AN241" s="567"/>
      <c r="AO241" s="691"/>
      <c r="AP241" s="564"/>
      <c r="AQ241" s="568"/>
      <c r="AR241" s="622"/>
      <c r="AS241" s="628"/>
      <c r="AT241" s="633"/>
      <c r="AU241" s="655" t="str">
        <f t="shared" si="63"/>
        <v/>
      </c>
      <c r="AV241" s="655" t="str">
        <f t="shared" si="64"/>
        <v/>
      </c>
      <c r="AW241" s="655" t="str">
        <f t="shared" si="53"/>
        <v/>
      </c>
      <c r="AX241" s="655" t="str">
        <f t="shared" si="54"/>
        <v/>
      </c>
      <c r="AY241" s="655" t="str">
        <f t="shared" si="55"/>
        <v/>
      </c>
      <c r="AZ241" s="655" t="str">
        <f>IF(F241="","",IF(OR(AND(分岐管理シート!D239=4,J241="Ⅱ．物価高の克服"),AND(分岐管理シート!D239=8,J241="米国関税措置"),AND(分岐管理シート!D239=10,J241="Ⅰ．生活の安全保障・物価高への対応")),"","error"))</f>
        <v/>
      </c>
      <c r="BA241" s="644" t="str">
        <f t="shared" si="56"/>
        <v/>
      </c>
      <c r="BB241" s="644" t="str">
        <f t="shared" si="65"/>
        <v/>
      </c>
      <c r="BC241" s="656" t="str">
        <f t="shared" si="71"/>
        <v/>
      </c>
      <c r="BD241" s="657" t="str">
        <f t="shared" si="67"/>
        <v/>
      </c>
      <c r="BE241" s="644" t="str">
        <f t="shared" si="68"/>
        <v/>
      </c>
      <c r="BF241" s="655" t="str" cm="1">
        <f t="array" ref="BF241">IF(SUMPRODUCT(COUNTIF(M241:O241, M241:O241))&gt;COUNTA(M241:O241),"error","")</f>
        <v/>
      </c>
      <c r="BG241" s="644" t="str">
        <f t="shared" si="72"/>
        <v/>
      </c>
      <c r="BH241" s="644" t="str">
        <f t="shared" si="73"/>
        <v/>
      </c>
      <c r="BI241" s="644" t="str">
        <f t="shared" si="66"/>
        <v/>
      </c>
      <c r="BJ241" s="647"/>
      <c r="BK241" s="638"/>
      <c r="BL241" s="644" t="str">
        <f t="shared" si="57"/>
        <v/>
      </c>
      <c r="BM241" s="644" t="str">
        <f t="shared" si="62"/>
        <v/>
      </c>
      <c r="BN241" s="644" t="str">
        <f t="shared" si="58"/>
        <v/>
      </c>
      <c r="BO241" s="644" t="str">
        <f t="shared" si="74"/>
        <v/>
      </c>
      <c r="BP241" s="641"/>
      <c r="BQ241" s="644"/>
      <c r="BR241" s="638"/>
      <c r="BS241" s="638"/>
      <c r="BT241" s="644" t="str">
        <f t="shared" si="59"/>
        <v/>
      </c>
      <c r="BU241" s="644" t="str">
        <f t="shared" si="60"/>
        <v/>
      </c>
      <c r="BV241" s="644" t="str">
        <f>IF(F241="","",IF(OR(分岐管理シート!AE239&lt;27,分岐管理シート!AE239&gt;38),"error",""))</f>
        <v/>
      </c>
      <c r="BW241" s="644" t="str">
        <f>IF(AND(D241="R7_補正", OR(分岐管理シート!AF239&lt;27,分岐管理シート!AF239&gt;38)),"error","")</f>
        <v/>
      </c>
      <c r="BX241" s="644" t="str">
        <f>IF(F241="","",IF(OR(分岐管理シート!AG239&lt;27,分岐管理シート!AG239&gt;39),"error",""))</f>
        <v/>
      </c>
      <c r="BY241" s="644" t="str">
        <f>IF(F241="","",IF(AND(AD241="－",OR(分岐管理シート!AG239&lt;27,分岐管理シート!AG239&gt;38)),"error",IF(AND(AD241="○",分岐管理シート!AG239&lt;27),"error","")))</f>
        <v/>
      </c>
      <c r="BZ241" s="641" t="str">
        <f>IF(OR(D241="", D241="R6_補正", D241="R7_予備"),
   "",IF(F241="","",IF(AND(VLOOKUP(AE241,―!$AH$15:$AI$40,2,FALSE) &lt;= VLOOKUP(AF241,―!$AH$15:$AI$40,2,FALSE),VLOOKUP(AF241,―!$AH$15:$AI$40,2,FALSE) &lt;= VLOOKUP(AG241,―!$AH$15:$AI$40,2,FALSE)),"","error")))</f>
        <v/>
      </c>
      <c r="CA241" s="647"/>
      <c r="CB241" s="638"/>
      <c r="CC241" s="638"/>
      <c r="CD241" s="644" t="str">
        <f>IF(F241="","",IF(OR(分岐管理シート!AJ239&lt;1,分岐管理シート!AJ239&gt;88),"error",""))</f>
        <v/>
      </c>
      <c r="CE241" s="644" t="str">
        <f t="shared" si="61"/>
        <v/>
      </c>
      <c r="CF241" s="644" t="str">
        <f>IF(F241="","",IF(OR(AND(分岐管理シート!D239=4, OR(分岐管理シート!AQ239&lt;4, 分岐管理シート!AQ239&gt;9)),AND(OR(分岐管理シート!D239=8, 分岐管理シート!D239=10), OR(分岐管理シート!AQ239&lt;7, 分岐管理シート!AQ239&gt;9))),"error",""))</f>
        <v/>
      </c>
      <c r="CG241" s="644" t="str">
        <f t="shared" si="75"/>
        <v/>
      </c>
      <c r="CH241" s="644" t="str">
        <f>分岐管理シート!BD239</f>
        <v/>
      </c>
      <c r="CI241" s="666" t="str">
        <f t="shared" si="76"/>
        <v/>
      </c>
    </row>
    <row r="242" spans="1:87" ht="24" x14ac:dyDescent="0.15">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88"/>
      <c r="AN242" s="567"/>
      <c r="AO242" s="691"/>
      <c r="AP242" s="564"/>
      <c r="AQ242" s="568"/>
      <c r="AR242" s="622"/>
      <c r="AS242" s="628"/>
      <c r="AT242" s="633"/>
      <c r="AU242" s="655" t="str">
        <f t="shared" si="63"/>
        <v/>
      </c>
      <c r="AV242" s="655" t="str">
        <f t="shared" si="64"/>
        <v/>
      </c>
      <c r="AW242" s="655" t="str">
        <f t="shared" si="53"/>
        <v/>
      </c>
      <c r="AX242" s="655" t="str">
        <f t="shared" si="54"/>
        <v/>
      </c>
      <c r="AY242" s="655" t="str">
        <f t="shared" si="55"/>
        <v/>
      </c>
      <c r="AZ242" s="655" t="str">
        <f>IF(F242="","",IF(OR(AND(分岐管理シート!D240=4,J242="Ⅱ．物価高の克服"),AND(分岐管理シート!D240=8,J242="米国関税措置"),AND(分岐管理シート!D240=10,J242="Ⅰ．生活の安全保障・物価高への対応")),"","error"))</f>
        <v/>
      </c>
      <c r="BA242" s="644" t="str">
        <f t="shared" si="56"/>
        <v/>
      </c>
      <c r="BB242" s="644" t="str">
        <f t="shared" si="65"/>
        <v/>
      </c>
      <c r="BC242" s="656" t="str">
        <f t="shared" si="71"/>
        <v/>
      </c>
      <c r="BD242" s="657" t="str">
        <f t="shared" si="67"/>
        <v/>
      </c>
      <c r="BE242" s="644" t="str">
        <f t="shared" si="68"/>
        <v/>
      </c>
      <c r="BF242" s="655" t="str" cm="1">
        <f t="array" ref="BF242">IF(SUMPRODUCT(COUNTIF(M242:O242, M242:O242))&gt;COUNTA(M242:O242),"error","")</f>
        <v/>
      </c>
      <c r="BG242" s="644" t="str">
        <f t="shared" si="72"/>
        <v/>
      </c>
      <c r="BH242" s="644" t="str">
        <f t="shared" si="73"/>
        <v/>
      </c>
      <c r="BI242" s="644" t="str">
        <f t="shared" si="66"/>
        <v/>
      </c>
      <c r="BJ242" s="647"/>
      <c r="BK242" s="638"/>
      <c r="BL242" s="644" t="str">
        <f t="shared" si="57"/>
        <v/>
      </c>
      <c r="BM242" s="644" t="str">
        <f t="shared" si="62"/>
        <v/>
      </c>
      <c r="BN242" s="644" t="str">
        <f t="shared" si="58"/>
        <v/>
      </c>
      <c r="BO242" s="644" t="str">
        <f t="shared" si="74"/>
        <v/>
      </c>
      <c r="BP242" s="641"/>
      <c r="BQ242" s="644"/>
      <c r="BR242" s="638"/>
      <c r="BS242" s="638"/>
      <c r="BT242" s="644" t="str">
        <f t="shared" si="59"/>
        <v/>
      </c>
      <c r="BU242" s="644" t="str">
        <f t="shared" si="60"/>
        <v/>
      </c>
      <c r="BV242" s="644" t="str">
        <f>IF(F242="","",IF(OR(分岐管理シート!AE240&lt;27,分岐管理シート!AE240&gt;38),"error",""))</f>
        <v/>
      </c>
      <c r="BW242" s="644" t="str">
        <f>IF(AND(D242="R7_補正", OR(分岐管理シート!AF240&lt;27,分岐管理シート!AF240&gt;38)),"error","")</f>
        <v/>
      </c>
      <c r="BX242" s="644" t="str">
        <f>IF(F242="","",IF(OR(分岐管理シート!AG240&lt;27,分岐管理シート!AG240&gt;39),"error",""))</f>
        <v/>
      </c>
      <c r="BY242" s="644" t="str">
        <f>IF(F242="","",IF(AND(AD242="－",OR(分岐管理シート!AG240&lt;27,分岐管理シート!AG240&gt;38)),"error",IF(AND(AD242="○",分岐管理シート!AG240&lt;27),"error","")))</f>
        <v/>
      </c>
      <c r="BZ242" s="641" t="str">
        <f>IF(OR(D242="", D242="R6_補正", D242="R7_予備"),
   "",IF(F242="","",IF(AND(VLOOKUP(AE242,―!$AH$15:$AI$40,2,FALSE) &lt;= VLOOKUP(AF242,―!$AH$15:$AI$40,2,FALSE),VLOOKUP(AF242,―!$AH$15:$AI$40,2,FALSE) &lt;= VLOOKUP(AG242,―!$AH$15:$AI$40,2,FALSE)),"","error")))</f>
        <v/>
      </c>
      <c r="CA242" s="647"/>
      <c r="CB242" s="638"/>
      <c r="CC242" s="638"/>
      <c r="CD242" s="644" t="str">
        <f>IF(F242="","",IF(OR(分岐管理シート!AJ240&lt;1,分岐管理シート!AJ240&gt;88),"error",""))</f>
        <v/>
      </c>
      <c r="CE242" s="644" t="str">
        <f t="shared" si="61"/>
        <v/>
      </c>
      <c r="CF242" s="644" t="str">
        <f>IF(F242="","",IF(OR(AND(分岐管理シート!D240=4, OR(分岐管理シート!AQ240&lt;4, 分岐管理シート!AQ240&gt;9)),AND(OR(分岐管理シート!D240=8, 分岐管理シート!D240=10), OR(分岐管理シート!AQ240&lt;7, 分岐管理シート!AQ240&gt;9))),"error",""))</f>
        <v/>
      </c>
      <c r="CG242" s="644" t="str">
        <f t="shared" si="75"/>
        <v/>
      </c>
      <c r="CH242" s="644" t="str">
        <f>分岐管理シート!BD240</f>
        <v/>
      </c>
      <c r="CI242" s="666" t="str">
        <f t="shared" si="76"/>
        <v/>
      </c>
    </row>
    <row r="243" spans="1:87" ht="24" x14ac:dyDescent="0.15">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88"/>
      <c r="AN243" s="567"/>
      <c r="AO243" s="691"/>
      <c r="AP243" s="564"/>
      <c r="AQ243" s="568"/>
      <c r="AR243" s="622"/>
      <c r="AS243" s="628"/>
      <c r="AT243" s="633"/>
      <c r="AU243" s="655" t="str">
        <f t="shared" si="63"/>
        <v/>
      </c>
      <c r="AV243" s="655" t="str">
        <f t="shared" si="64"/>
        <v/>
      </c>
      <c r="AW243" s="655" t="str">
        <f t="shared" si="53"/>
        <v/>
      </c>
      <c r="AX243" s="655" t="str">
        <f t="shared" si="54"/>
        <v/>
      </c>
      <c r="AY243" s="655" t="str">
        <f t="shared" si="55"/>
        <v/>
      </c>
      <c r="AZ243" s="655" t="str">
        <f>IF(F243="","",IF(OR(AND(分岐管理シート!D241=4,J243="Ⅱ．物価高の克服"),AND(分岐管理シート!D241=8,J243="米国関税措置"),AND(分岐管理シート!D241=10,J243="Ⅰ．生活の安全保障・物価高への対応")),"","error"))</f>
        <v/>
      </c>
      <c r="BA243" s="644" t="str">
        <f t="shared" si="56"/>
        <v/>
      </c>
      <c r="BB243" s="644" t="str">
        <f t="shared" si="65"/>
        <v/>
      </c>
      <c r="BC243" s="656" t="str">
        <f t="shared" si="71"/>
        <v/>
      </c>
      <c r="BD243" s="657" t="str">
        <f t="shared" si="67"/>
        <v/>
      </c>
      <c r="BE243" s="644" t="str">
        <f t="shared" si="68"/>
        <v/>
      </c>
      <c r="BF243" s="655" t="str" cm="1">
        <f t="array" ref="BF243">IF(SUMPRODUCT(COUNTIF(M243:O243, M243:O243))&gt;COUNTA(M243:O243),"error","")</f>
        <v/>
      </c>
      <c r="BG243" s="644" t="str">
        <f t="shared" si="72"/>
        <v/>
      </c>
      <c r="BH243" s="644" t="str">
        <f t="shared" si="73"/>
        <v/>
      </c>
      <c r="BI243" s="644" t="str">
        <f t="shared" si="66"/>
        <v/>
      </c>
      <c r="BJ243" s="647"/>
      <c r="BK243" s="638"/>
      <c r="BL243" s="644" t="str">
        <f t="shared" si="57"/>
        <v/>
      </c>
      <c r="BM243" s="644" t="str">
        <f t="shared" si="62"/>
        <v/>
      </c>
      <c r="BN243" s="644" t="str">
        <f t="shared" si="58"/>
        <v/>
      </c>
      <c r="BO243" s="644" t="str">
        <f t="shared" si="74"/>
        <v/>
      </c>
      <c r="BP243" s="641"/>
      <c r="BQ243" s="644"/>
      <c r="BR243" s="638"/>
      <c r="BS243" s="638"/>
      <c r="BT243" s="644" t="str">
        <f t="shared" si="59"/>
        <v/>
      </c>
      <c r="BU243" s="644" t="str">
        <f t="shared" si="60"/>
        <v/>
      </c>
      <c r="BV243" s="644" t="str">
        <f>IF(F243="","",IF(OR(分岐管理シート!AE241&lt;27,分岐管理シート!AE241&gt;38),"error",""))</f>
        <v/>
      </c>
      <c r="BW243" s="644" t="str">
        <f>IF(AND(D243="R7_補正", OR(分岐管理シート!AF241&lt;27,分岐管理シート!AF241&gt;38)),"error","")</f>
        <v/>
      </c>
      <c r="BX243" s="644" t="str">
        <f>IF(F243="","",IF(OR(分岐管理シート!AG241&lt;27,分岐管理シート!AG241&gt;39),"error",""))</f>
        <v/>
      </c>
      <c r="BY243" s="644" t="str">
        <f>IF(F243="","",IF(AND(AD243="－",OR(分岐管理シート!AG241&lt;27,分岐管理シート!AG241&gt;38)),"error",IF(AND(AD243="○",分岐管理シート!AG241&lt;27),"error","")))</f>
        <v/>
      </c>
      <c r="BZ243" s="641" t="str">
        <f>IF(OR(D243="", D243="R6_補正", D243="R7_予備"),
   "",IF(F243="","",IF(AND(VLOOKUP(AE243,―!$AH$15:$AI$40,2,FALSE) &lt;= VLOOKUP(AF243,―!$AH$15:$AI$40,2,FALSE),VLOOKUP(AF243,―!$AH$15:$AI$40,2,FALSE) &lt;= VLOOKUP(AG243,―!$AH$15:$AI$40,2,FALSE)),"","error")))</f>
        <v/>
      </c>
      <c r="CA243" s="647"/>
      <c r="CB243" s="638"/>
      <c r="CC243" s="638"/>
      <c r="CD243" s="644" t="str">
        <f>IF(F243="","",IF(OR(分岐管理シート!AJ241&lt;1,分岐管理シート!AJ241&gt;88),"error",""))</f>
        <v/>
      </c>
      <c r="CE243" s="644" t="str">
        <f t="shared" si="61"/>
        <v/>
      </c>
      <c r="CF243" s="644" t="str">
        <f>IF(F243="","",IF(OR(AND(分岐管理シート!D241=4, OR(分岐管理シート!AQ241&lt;4, 分岐管理シート!AQ241&gt;9)),AND(OR(分岐管理シート!D241=8, 分岐管理シート!D241=10), OR(分岐管理シート!AQ241&lt;7, 分岐管理シート!AQ241&gt;9))),"error",""))</f>
        <v/>
      </c>
      <c r="CG243" s="644" t="str">
        <f t="shared" si="75"/>
        <v/>
      </c>
      <c r="CH243" s="644" t="str">
        <f>分岐管理シート!BD241</f>
        <v/>
      </c>
      <c r="CI243" s="666" t="str">
        <f t="shared" si="76"/>
        <v/>
      </c>
    </row>
    <row r="244" spans="1:87" ht="24" x14ac:dyDescent="0.15">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88"/>
      <c r="AN244" s="567"/>
      <c r="AO244" s="691"/>
      <c r="AP244" s="564"/>
      <c r="AQ244" s="568"/>
      <c r="AR244" s="622"/>
      <c r="AS244" s="628"/>
      <c r="AT244" s="633"/>
      <c r="AU244" s="655" t="str">
        <f t="shared" si="63"/>
        <v/>
      </c>
      <c r="AV244" s="655" t="str">
        <f t="shared" si="64"/>
        <v/>
      </c>
      <c r="AW244" s="655" t="str">
        <f t="shared" si="53"/>
        <v/>
      </c>
      <c r="AX244" s="655" t="str">
        <f t="shared" si="54"/>
        <v/>
      </c>
      <c r="AY244" s="655" t="str">
        <f t="shared" si="55"/>
        <v/>
      </c>
      <c r="AZ244" s="655" t="str">
        <f>IF(F244="","",IF(OR(AND(分岐管理シート!D242=4,J244="Ⅱ．物価高の克服"),AND(分岐管理シート!D242=8,J244="米国関税措置"),AND(分岐管理シート!D242=10,J244="Ⅰ．生活の安全保障・物価高への対応")),"","error"))</f>
        <v/>
      </c>
      <c r="BA244" s="644" t="str">
        <f t="shared" si="56"/>
        <v/>
      </c>
      <c r="BB244" s="644" t="str">
        <f t="shared" si="65"/>
        <v/>
      </c>
      <c r="BC244" s="656" t="str">
        <f t="shared" si="71"/>
        <v/>
      </c>
      <c r="BD244" s="657" t="str">
        <f t="shared" si="67"/>
        <v/>
      </c>
      <c r="BE244" s="644" t="str">
        <f t="shared" si="68"/>
        <v/>
      </c>
      <c r="BF244" s="655" t="str" cm="1">
        <f t="array" ref="BF244">IF(SUMPRODUCT(COUNTIF(M244:O244, M244:O244))&gt;COUNTA(M244:O244),"error","")</f>
        <v/>
      </c>
      <c r="BG244" s="644" t="str">
        <f t="shared" si="72"/>
        <v/>
      </c>
      <c r="BH244" s="644" t="str">
        <f t="shared" si="73"/>
        <v/>
      </c>
      <c r="BI244" s="644" t="str">
        <f t="shared" si="66"/>
        <v/>
      </c>
      <c r="BJ244" s="647"/>
      <c r="BK244" s="638"/>
      <c r="BL244" s="644" t="str">
        <f t="shared" si="57"/>
        <v/>
      </c>
      <c r="BM244" s="644" t="str">
        <f t="shared" si="62"/>
        <v/>
      </c>
      <c r="BN244" s="644" t="str">
        <f t="shared" si="58"/>
        <v/>
      </c>
      <c r="BO244" s="644" t="str">
        <f t="shared" si="74"/>
        <v/>
      </c>
      <c r="BP244" s="641"/>
      <c r="BQ244" s="644"/>
      <c r="BR244" s="638"/>
      <c r="BS244" s="638"/>
      <c r="BT244" s="644" t="str">
        <f t="shared" si="59"/>
        <v/>
      </c>
      <c r="BU244" s="644" t="str">
        <f t="shared" si="60"/>
        <v/>
      </c>
      <c r="BV244" s="644" t="str">
        <f>IF(F244="","",IF(OR(分岐管理シート!AE242&lt;27,分岐管理シート!AE242&gt;38),"error",""))</f>
        <v/>
      </c>
      <c r="BW244" s="644" t="str">
        <f>IF(AND(D244="R7_補正", OR(分岐管理シート!AF242&lt;27,分岐管理シート!AF242&gt;38)),"error","")</f>
        <v/>
      </c>
      <c r="BX244" s="644" t="str">
        <f>IF(F244="","",IF(OR(分岐管理シート!AG242&lt;27,分岐管理シート!AG242&gt;39),"error",""))</f>
        <v/>
      </c>
      <c r="BY244" s="644" t="str">
        <f>IF(F244="","",IF(AND(AD244="－",OR(分岐管理シート!AG242&lt;27,分岐管理シート!AG242&gt;38)),"error",IF(AND(AD244="○",分岐管理シート!AG242&lt;27),"error","")))</f>
        <v/>
      </c>
      <c r="BZ244" s="641" t="str">
        <f>IF(OR(D244="", D244="R6_補正", D244="R7_予備"),
   "",IF(F244="","",IF(AND(VLOOKUP(AE244,―!$AH$15:$AI$40,2,FALSE) &lt;= VLOOKUP(AF244,―!$AH$15:$AI$40,2,FALSE),VLOOKUP(AF244,―!$AH$15:$AI$40,2,FALSE) &lt;= VLOOKUP(AG244,―!$AH$15:$AI$40,2,FALSE)),"","error")))</f>
        <v/>
      </c>
      <c r="CA244" s="647"/>
      <c r="CB244" s="638"/>
      <c r="CC244" s="638"/>
      <c r="CD244" s="644" t="str">
        <f>IF(F244="","",IF(OR(分岐管理シート!AJ242&lt;1,分岐管理シート!AJ242&gt;88),"error",""))</f>
        <v/>
      </c>
      <c r="CE244" s="644" t="str">
        <f t="shared" si="61"/>
        <v/>
      </c>
      <c r="CF244" s="644" t="str">
        <f>IF(F244="","",IF(OR(AND(分岐管理シート!D242=4, OR(分岐管理シート!AQ242&lt;4, 分岐管理シート!AQ242&gt;9)),AND(OR(分岐管理シート!D242=8, 分岐管理シート!D242=10), OR(分岐管理シート!AQ242&lt;7, 分岐管理シート!AQ242&gt;9))),"error",""))</f>
        <v/>
      </c>
      <c r="CG244" s="644" t="str">
        <f t="shared" si="75"/>
        <v/>
      </c>
      <c r="CH244" s="644" t="str">
        <f>分岐管理シート!BD242</f>
        <v/>
      </c>
      <c r="CI244" s="666" t="str">
        <f t="shared" si="76"/>
        <v/>
      </c>
    </row>
    <row r="245" spans="1:87" ht="24" x14ac:dyDescent="0.15">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88"/>
      <c r="AN245" s="567"/>
      <c r="AO245" s="691"/>
      <c r="AP245" s="564"/>
      <c r="AQ245" s="568"/>
      <c r="AR245" s="622"/>
      <c r="AS245" s="628"/>
      <c r="AT245" s="633"/>
      <c r="AU245" s="655" t="str">
        <f t="shared" si="63"/>
        <v/>
      </c>
      <c r="AV245" s="655" t="str">
        <f t="shared" si="64"/>
        <v/>
      </c>
      <c r="AW245" s="655" t="str">
        <f t="shared" si="53"/>
        <v/>
      </c>
      <c r="AX245" s="655" t="str">
        <f t="shared" si="54"/>
        <v/>
      </c>
      <c r="AY245" s="655" t="str">
        <f t="shared" si="55"/>
        <v/>
      </c>
      <c r="AZ245" s="655" t="str">
        <f>IF(F245="","",IF(OR(AND(分岐管理シート!D243=4,J245="Ⅱ．物価高の克服"),AND(分岐管理シート!D243=8,J245="米国関税措置"),AND(分岐管理シート!D243=10,J245="Ⅰ．生活の安全保障・物価高への対応")),"","error"))</f>
        <v/>
      </c>
      <c r="BA245" s="644" t="str">
        <f t="shared" si="56"/>
        <v/>
      </c>
      <c r="BB245" s="644" t="str">
        <f t="shared" si="65"/>
        <v/>
      </c>
      <c r="BC245" s="656" t="str">
        <f t="shared" si="71"/>
        <v/>
      </c>
      <c r="BD245" s="657" t="str">
        <f t="shared" si="67"/>
        <v/>
      </c>
      <c r="BE245" s="644" t="str">
        <f t="shared" si="68"/>
        <v/>
      </c>
      <c r="BF245" s="655" t="str" cm="1">
        <f t="array" ref="BF245">IF(SUMPRODUCT(COUNTIF(M245:O245, M245:O245))&gt;COUNTA(M245:O245),"error","")</f>
        <v/>
      </c>
      <c r="BG245" s="644" t="str">
        <f t="shared" si="72"/>
        <v/>
      </c>
      <c r="BH245" s="644" t="str">
        <f t="shared" si="73"/>
        <v/>
      </c>
      <c r="BI245" s="644" t="str">
        <f t="shared" si="66"/>
        <v/>
      </c>
      <c r="BJ245" s="647"/>
      <c r="BK245" s="638"/>
      <c r="BL245" s="644" t="str">
        <f t="shared" si="57"/>
        <v/>
      </c>
      <c r="BM245" s="644" t="str">
        <f t="shared" si="62"/>
        <v/>
      </c>
      <c r="BN245" s="644" t="str">
        <f t="shared" si="58"/>
        <v/>
      </c>
      <c r="BO245" s="644" t="str">
        <f t="shared" si="74"/>
        <v/>
      </c>
      <c r="BP245" s="641"/>
      <c r="BQ245" s="644"/>
      <c r="BR245" s="638"/>
      <c r="BS245" s="638"/>
      <c r="BT245" s="644" t="str">
        <f t="shared" si="59"/>
        <v/>
      </c>
      <c r="BU245" s="644" t="str">
        <f t="shared" si="60"/>
        <v/>
      </c>
      <c r="BV245" s="644" t="str">
        <f>IF(F245="","",IF(OR(分岐管理シート!AE243&lt;27,分岐管理シート!AE243&gt;38),"error",""))</f>
        <v/>
      </c>
      <c r="BW245" s="644" t="str">
        <f>IF(AND(D245="R7_補正", OR(分岐管理シート!AF243&lt;27,分岐管理シート!AF243&gt;38)),"error","")</f>
        <v/>
      </c>
      <c r="BX245" s="644" t="str">
        <f>IF(F245="","",IF(OR(分岐管理シート!AG243&lt;27,分岐管理シート!AG243&gt;39),"error",""))</f>
        <v/>
      </c>
      <c r="BY245" s="644" t="str">
        <f>IF(F245="","",IF(AND(AD245="－",OR(分岐管理シート!AG243&lt;27,分岐管理シート!AG243&gt;38)),"error",IF(AND(AD245="○",分岐管理シート!AG243&lt;27),"error","")))</f>
        <v/>
      </c>
      <c r="BZ245" s="641" t="str">
        <f>IF(OR(D245="", D245="R6_補正", D245="R7_予備"),
   "",IF(F245="","",IF(AND(VLOOKUP(AE245,―!$AH$15:$AI$40,2,FALSE) &lt;= VLOOKUP(AF245,―!$AH$15:$AI$40,2,FALSE),VLOOKUP(AF245,―!$AH$15:$AI$40,2,FALSE) &lt;= VLOOKUP(AG245,―!$AH$15:$AI$40,2,FALSE)),"","error")))</f>
        <v/>
      </c>
      <c r="CA245" s="647"/>
      <c r="CB245" s="638"/>
      <c r="CC245" s="638"/>
      <c r="CD245" s="644" t="str">
        <f>IF(F245="","",IF(OR(分岐管理シート!AJ243&lt;1,分岐管理シート!AJ243&gt;88),"error",""))</f>
        <v/>
      </c>
      <c r="CE245" s="644" t="str">
        <f t="shared" si="61"/>
        <v/>
      </c>
      <c r="CF245" s="644" t="str">
        <f>IF(F245="","",IF(OR(AND(分岐管理シート!D243=4, OR(分岐管理シート!AQ243&lt;4, 分岐管理シート!AQ243&gt;9)),AND(OR(分岐管理シート!D243=8, 分岐管理シート!D243=10), OR(分岐管理シート!AQ243&lt;7, 分岐管理シート!AQ243&gt;9))),"error",""))</f>
        <v/>
      </c>
      <c r="CG245" s="644" t="str">
        <f t="shared" si="75"/>
        <v/>
      </c>
      <c r="CH245" s="644" t="str">
        <f>分岐管理シート!BD243</f>
        <v/>
      </c>
      <c r="CI245" s="666" t="str">
        <f t="shared" si="76"/>
        <v/>
      </c>
    </row>
    <row r="246" spans="1:87" ht="24" x14ac:dyDescent="0.15">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88"/>
      <c r="AN246" s="567"/>
      <c r="AO246" s="691"/>
      <c r="AP246" s="564"/>
      <c r="AQ246" s="568"/>
      <c r="AR246" s="622"/>
      <c r="AS246" s="628"/>
      <c r="AT246" s="633"/>
      <c r="AU246" s="655" t="str">
        <f t="shared" si="63"/>
        <v/>
      </c>
      <c r="AV246" s="655" t="str">
        <f t="shared" si="64"/>
        <v/>
      </c>
      <c r="AW246" s="655" t="str">
        <f t="shared" si="53"/>
        <v/>
      </c>
      <c r="AX246" s="655" t="str">
        <f t="shared" si="54"/>
        <v/>
      </c>
      <c r="AY246" s="655" t="str">
        <f t="shared" si="55"/>
        <v/>
      </c>
      <c r="AZ246" s="655" t="str">
        <f>IF(F246="","",IF(OR(AND(分岐管理シート!D244=4,J246="Ⅱ．物価高の克服"),AND(分岐管理シート!D244=8,J246="米国関税措置"),AND(分岐管理シート!D244=10,J246="Ⅰ．生活の安全保障・物価高への対応")),"","error"))</f>
        <v/>
      </c>
      <c r="BA246" s="644" t="str">
        <f t="shared" si="56"/>
        <v/>
      </c>
      <c r="BB246" s="644" t="str">
        <f t="shared" si="65"/>
        <v/>
      </c>
      <c r="BC246" s="656" t="str">
        <f t="shared" si="71"/>
        <v/>
      </c>
      <c r="BD246" s="657" t="str">
        <f t="shared" si="67"/>
        <v/>
      </c>
      <c r="BE246" s="644" t="str">
        <f t="shared" si="68"/>
        <v/>
      </c>
      <c r="BF246" s="655" t="str" cm="1">
        <f t="array" ref="BF246">IF(SUMPRODUCT(COUNTIF(M246:O246, M246:O246))&gt;COUNTA(M246:O246),"error","")</f>
        <v/>
      </c>
      <c r="BG246" s="644" t="str">
        <f t="shared" si="72"/>
        <v/>
      </c>
      <c r="BH246" s="644" t="str">
        <f t="shared" si="73"/>
        <v/>
      </c>
      <c r="BI246" s="644" t="str">
        <f t="shared" si="66"/>
        <v/>
      </c>
      <c r="BJ246" s="647"/>
      <c r="BK246" s="638"/>
      <c r="BL246" s="644" t="str">
        <f t="shared" si="57"/>
        <v/>
      </c>
      <c r="BM246" s="644" t="str">
        <f t="shared" si="62"/>
        <v/>
      </c>
      <c r="BN246" s="644" t="str">
        <f t="shared" si="58"/>
        <v/>
      </c>
      <c r="BO246" s="644" t="str">
        <f t="shared" si="74"/>
        <v/>
      </c>
      <c r="BP246" s="641"/>
      <c r="BQ246" s="644"/>
      <c r="BR246" s="638"/>
      <c r="BS246" s="638"/>
      <c r="BT246" s="644" t="str">
        <f t="shared" si="59"/>
        <v/>
      </c>
      <c r="BU246" s="644" t="str">
        <f t="shared" si="60"/>
        <v/>
      </c>
      <c r="BV246" s="644" t="str">
        <f>IF(F246="","",IF(OR(分岐管理シート!AE244&lt;27,分岐管理シート!AE244&gt;38),"error",""))</f>
        <v/>
      </c>
      <c r="BW246" s="644" t="str">
        <f>IF(AND(D246="R7_補正", OR(分岐管理シート!AF244&lt;27,分岐管理シート!AF244&gt;38)),"error","")</f>
        <v/>
      </c>
      <c r="BX246" s="644" t="str">
        <f>IF(F246="","",IF(OR(分岐管理シート!AG244&lt;27,分岐管理シート!AG244&gt;39),"error",""))</f>
        <v/>
      </c>
      <c r="BY246" s="644" t="str">
        <f>IF(F246="","",IF(AND(AD246="－",OR(分岐管理シート!AG244&lt;27,分岐管理シート!AG244&gt;38)),"error",IF(AND(AD246="○",分岐管理シート!AG244&lt;27),"error","")))</f>
        <v/>
      </c>
      <c r="BZ246" s="641" t="str">
        <f>IF(OR(D246="", D246="R6_補正", D246="R7_予備"),
   "",IF(F246="","",IF(AND(VLOOKUP(AE246,―!$AH$15:$AI$40,2,FALSE) &lt;= VLOOKUP(AF246,―!$AH$15:$AI$40,2,FALSE),VLOOKUP(AF246,―!$AH$15:$AI$40,2,FALSE) &lt;= VLOOKUP(AG246,―!$AH$15:$AI$40,2,FALSE)),"","error")))</f>
        <v/>
      </c>
      <c r="CA246" s="647"/>
      <c r="CB246" s="638"/>
      <c r="CC246" s="638"/>
      <c r="CD246" s="644" t="str">
        <f>IF(F246="","",IF(OR(分岐管理シート!AJ244&lt;1,分岐管理シート!AJ244&gt;88),"error",""))</f>
        <v/>
      </c>
      <c r="CE246" s="644" t="str">
        <f t="shared" si="61"/>
        <v/>
      </c>
      <c r="CF246" s="644" t="str">
        <f>IF(F246="","",IF(OR(AND(分岐管理シート!D244=4, OR(分岐管理シート!AQ244&lt;4, 分岐管理シート!AQ244&gt;9)),AND(OR(分岐管理シート!D244=8, 分岐管理シート!D244=10), OR(分岐管理シート!AQ244&lt;7, 分岐管理シート!AQ244&gt;9))),"error",""))</f>
        <v/>
      </c>
      <c r="CG246" s="644" t="str">
        <f t="shared" si="75"/>
        <v/>
      </c>
      <c r="CH246" s="644" t="str">
        <f>分岐管理シート!BD244</f>
        <v/>
      </c>
      <c r="CI246" s="666" t="str">
        <f t="shared" si="76"/>
        <v/>
      </c>
    </row>
    <row r="247" spans="1:87" ht="24" x14ac:dyDescent="0.15">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88"/>
      <c r="AN247" s="567"/>
      <c r="AO247" s="691"/>
      <c r="AP247" s="564"/>
      <c r="AQ247" s="568"/>
      <c r="AR247" s="622"/>
      <c r="AS247" s="628"/>
      <c r="AT247" s="633"/>
      <c r="AU247" s="655" t="str">
        <f t="shared" si="63"/>
        <v/>
      </c>
      <c r="AV247" s="655" t="str">
        <f t="shared" si="64"/>
        <v/>
      </c>
      <c r="AW247" s="655" t="str">
        <f t="shared" si="53"/>
        <v/>
      </c>
      <c r="AX247" s="655" t="str">
        <f t="shared" si="54"/>
        <v/>
      </c>
      <c r="AY247" s="655" t="str">
        <f t="shared" si="55"/>
        <v/>
      </c>
      <c r="AZ247" s="655" t="str">
        <f>IF(F247="","",IF(OR(AND(分岐管理シート!D245=4,J247="Ⅱ．物価高の克服"),AND(分岐管理シート!D245=8,J247="米国関税措置"),AND(分岐管理シート!D245=10,J247="Ⅰ．生活の安全保障・物価高への対応")),"","error"))</f>
        <v/>
      </c>
      <c r="BA247" s="644" t="str">
        <f t="shared" si="56"/>
        <v/>
      </c>
      <c r="BB247" s="644" t="str">
        <f t="shared" si="65"/>
        <v/>
      </c>
      <c r="BC247" s="656" t="str">
        <f t="shared" si="71"/>
        <v/>
      </c>
      <c r="BD247" s="657" t="str">
        <f t="shared" si="67"/>
        <v/>
      </c>
      <c r="BE247" s="644" t="str">
        <f t="shared" si="68"/>
        <v/>
      </c>
      <c r="BF247" s="655" t="str" cm="1">
        <f t="array" ref="BF247">IF(SUMPRODUCT(COUNTIF(M247:O247, M247:O247))&gt;COUNTA(M247:O247),"error","")</f>
        <v/>
      </c>
      <c r="BG247" s="644" t="str">
        <f t="shared" si="72"/>
        <v/>
      </c>
      <c r="BH247" s="644" t="str">
        <f t="shared" si="73"/>
        <v/>
      </c>
      <c r="BI247" s="644" t="str">
        <f t="shared" si="66"/>
        <v/>
      </c>
      <c r="BJ247" s="647"/>
      <c r="BK247" s="638"/>
      <c r="BL247" s="644" t="str">
        <f t="shared" si="57"/>
        <v/>
      </c>
      <c r="BM247" s="644" t="str">
        <f t="shared" si="62"/>
        <v/>
      </c>
      <c r="BN247" s="644" t="str">
        <f t="shared" si="58"/>
        <v/>
      </c>
      <c r="BO247" s="644" t="str">
        <f t="shared" si="74"/>
        <v/>
      </c>
      <c r="BP247" s="641"/>
      <c r="BQ247" s="644"/>
      <c r="BR247" s="638"/>
      <c r="BS247" s="638"/>
      <c r="BT247" s="644" t="str">
        <f t="shared" si="59"/>
        <v/>
      </c>
      <c r="BU247" s="644" t="str">
        <f t="shared" si="60"/>
        <v/>
      </c>
      <c r="BV247" s="644" t="str">
        <f>IF(F247="","",IF(OR(分岐管理シート!AE245&lt;27,分岐管理シート!AE245&gt;38),"error",""))</f>
        <v/>
      </c>
      <c r="BW247" s="644" t="str">
        <f>IF(AND(D247="R7_補正", OR(分岐管理シート!AF245&lt;27,分岐管理シート!AF245&gt;38)),"error","")</f>
        <v/>
      </c>
      <c r="BX247" s="644" t="str">
        <f>IF(F247="","",IF(OR(分岐管理シート!AG245&lt;27,分岐管理シート!AG245&gt;39),"error",""))</f>
        <v/>
      </c>
      <c r="BY247" s="644" t="str">
        <f>IF(F247="","",IF(AND(AD247="－",OR(分岐管理シート!AG245&lt;27,分岐管理シート!AG245&gt;38)),"error",IF(AND(AD247="○",分岐管理シート!AG245&lt;27),"error","")))</f>
        <v/>
      </c>
      <c r="BZ247" s="641" t="str">
        <f>IF(OR(D247="", D247="R6_補正", D247="R7_予備"),
   "",IF(F247="","",IF(AND(VLOOKUP(AE247,―!$AH$15:$AI$40,2,FALSE) &lt;= VLOOKUP(AF247,―!$AH$15:$AI$40,2,FALSE),VLOOKUP(AF247,―!$AH$15:$AI$40,2,FALSE) &lt;= VLOOKUP(AG247,―!$AH$15:$AI$40,2,FALSE)),"","error")))</f>
        <v/>
      </c>
      <c r="CA247" s="647"/>
      <c r="CB247" s="638"/>
      <c r="CC247" s="638"/>
      <c r="CD247" s="644" t="str">
        <f>IF(F247="","",IF(OR(分岐管理シート!AJ245&lt;1,分岐管理シート!AJ245&gt;88),"error",""))</f>
        <v/>
      </c>
      <c r="CE247" s="644" t="str">
        <f t="shared" si="61"/>
        <v/>
      </c>
      <c r="CF247" s="644" t="str">
        <f>IF(F247="","",IF(OR(AND(分岐管理シート!D245=4, OR(分岐管理シート!AQ245&lt;4, 分岐管理シート!AQ245&gt;9)),AND(OR(分岐管理シート!D245=8, 分岐管理シート!D245=10), OR(分岐管理シート!AQ245&lt;7, 分岐管理シート!AQ245&gt;9))),"error",""))</f>
        <v/>
      </c>
      <c r="CG247" s="644" t="str">
        <f t="shared" si="75"/>
        <v/>
      </c>
      <c r="CH247" s="644" t="str">
        <f>分岐管理シート!BD245</f>
        <v/>
      </c>
      <c r="CI247" s="666" t="str">
        <f t="shared" si="76"/>
        <v/>
      </c>
    </row>
    <row r="248" spans="1:87" ht="24" x14ac:dyDescent="0.15">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88"/>
      <c r="AN248" s="567"/>
      <c r="AO248" s="691"/>
      <c r="AP248" s="564"/>
      <c r="AQ248" s="568"/>
      <c r="AR248" s="622"/>
      <c r="AS248" s="628"/>
      <c r="AT248" s="633"/>
      <c r="AU248" s="655" t="str">
        <f t="shared" si="63"/>
        <v/>
      </c>
      <c r="AV248" s="655" t="str">
        <f t="shared" si="64"/>
        <v/>
      </c>
      <c r="AW248" s="655" t="str">
        <f t="shared" si="53"/>
        <v/>
      </c>
      <c r="AX248" s="655" t="str">
        <f t="shared" si="54"/>
        <v/>
      </c>
      <c r="AY248" s="655" t="str">
        <f t="shared" si="55"/>
        <v/>
      </c>
      <c r="AZ248" s="655" t="str">
        <f>IF(F248="","",IF(OR(AND(分岐管理シート!D246=4,J248="Ⅱ．物価高の克服"),AND(分岐管理シート!D246=8,J248="米国関税措置"),AND(分岐管理シート!D246=10,J248="Ⅰ．生活の安全保障・物価高への対応")),"","error"))</f>
        <v/>
      </c>
      <c r="BA248" s="644" t="str">
        <f t="shared" si="56"/>
        <v/>
      </c>
      <c r="BB248" s="644" t="str">
        <f t="shared" si="65"/>
        <v/>
      </c>
      <c r="BC248" s="656" t="str">
        <f t="shared" si="71"/>
        <v/>
      </c>
      <c r="BD248" s="657" t="str">
        <f t="shared" si="67"/>
        <v/>
      </c>
      <c r="BE248" s="644" t="str">
        <f t="shared" si="68"/>
        <v/>
      </c>
      <c r="BF248" s="655" t="str" cm="1">
        <f t="array" ref="BF248">IF(SUMPRODUCT(COUNTIF(M248:O248, M248:O248))&gt;COUNTA(M248:O248),"error","")</f>
        <v/>
      </c>
      <c r="BG248" s="644" t="str">
        <f t="shared" si="72"/>
        <v/>
      </c>
      <c r="BH248" s="644" t="str">
        <f t="shared" si="73"/>
        <v/>
      </c>
      <c r="BI248" s="644" t="str">
        <f t="shared" si="66"/>
        <v/>
      </c>
      <c r="BJ248" s="647"/>
      <c r="BK248" s="638"/>
      <c r="BL248" s="644" t="str">
        <f t="shared" si="57"/>
        <v/>
      </c>
      <c r="BM248" s="644" t="str">
        <f t="shared" si="62"/>
        <v/>
      </c>
      <c r="BN248" s="644" t="str">
        <f t="shared" si="58"/>
        <v/>
      </c>
      <c r="BO248" s="644" t="str">
        <f t="shared" si="74"/>
        <v/>
      </c>
      <c r="BP248" s="641"/>
      <c r="BQ248" s="644"/>
      <c r="BR248" s="638"/>
      <c r="BS248" s="638"/>
      <c r="BT248" s="644" t="str">
        <f t="shared" si="59"/>
        <v/>
      </c>
      <c r="BU248" s="644" t="str">
        <f t="shared" si="60"/>
        <v/>
      </c>
      <c r="BV248" s="644" t="str">
        <f>IF(F248="","",IF(OR(分岐管理シート!AE246&lt;27,分岐管理シート!AE246&gt;38),"error",""))</f>
        <v/>
      </c>
      <c r="BW248" s="644" t="str">
        <f>IF(AND(D248="R7_補正", OR(分岐管理シート!AF246&lt;27,分岐管理シート!AF246&gt;38)),"error","")</f>
        <v/>
      </c>
      <c r="BX248" s="644" t="str">
        <f>IF(F248="","",IF(OR(分岐管理シート!AG246&lt;27,分岐管理シート!AG246&gt;39),"error",""))</f>
        <v/>
      </c>
      <c r="BY248" s="644" t="str">
        <f>IF(F248="","",IF(AND(AD248="－",OR(分岐管理シート!AG246&lt;27,分岐管理シート!AG246&gt;38)),"error",IF(AND(AD248="○",分岐管理シート!AG246&lt;27),"error","")))</f>
        <v/>
      </c>
      <c r="BZ248" s="641" t="str">
        <f>IF(OR(D248="", D248="R6_補正", D248="R7_予備"),
   "",IF(F248="","",IF(AND(VLOOKUP(AE248,―!$AH$15:$AI$40,2,FALSE) &lt;= VLOOKUP(AF248,―!$AH$15:$AI$40,2,FALSE),VLOOKUP(AF248,―!$AH$15:$AI$40,2,FALSE) &lt;= VLOOKUP(AG248,―!$AH$15:$AI$40,2,FALSE)),"","error")))</f>
        <v/>
      </c>
      <c r="CA248" s="647"/>
      <c r="CB248" s="638"/>
      <c r="CC248" s="638"/>
      <c r="CD248" s="644" t="str">
        <f>IF(F248="","",IF(OR(分岐管理シート!AJ246&lt;1,分岐管理シート!AJ246&gt;88),"error",""))</f>
        <v/>
      </c>
      <c r="CE248" s="644" t="str">
        <f t="shared" si="61"/>
        <v/>
      </c>
      <c r="CF248" s="644" t="str">
        <f>IF(F248="","",IF(OR(AND(分岐管理シート!D246=4, OR(分岐管理シート!AQ246&lt;4, 分岐管理シート!AQ246&gt;9)),AND(OR(分岐管理シート!D246=8, 分岐管理シート!D246=10), OR(分岐管理シート!AQ246&lt;7, 分岐管理シート!AQ246&gt;9))),"error",""))</f>
        <v/>
      </c>
      <c r="CG248" s="644" t="str">
        <f t="shared" si="75"/>
        <v/>
      </c>
      <c r="CH248" s="644" t="str">
        <f>分岐管理シート!BD246</f>
        <v/>
      </c>
      <c r="CI248" s="666" t="str">
        <f t="shared" si="76"/>
        <v/>
      </c>
    </row>
    <row r="249" spans="1:87" ht="24" x14ac:dyDescent="0.15">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88"/>
      <c r="AN249" s="567"/>
      <c r="AO249" s="691"/>
      <c r="AP249" s="564"/>
      <c r="AQ249" s="568"/>
      <c r="AR249" s="622"/>
      <c r="AS249" s="628"/>
      <c r="AT249" s="633"/>
      <c r="AU249" s="655" t="str">
        <f t="shared" si="63"/>
        <v/>
      </c>
      <c r="AV249" s="655" t="str">
        <f t="shared" si="64"/>
        <v/>
      </c>
      <c r="AW249" s="655" t="str">
        <f t="shared" si="53"/>
        <v/>
      </c>
      <c r="AX249" s="655" t="str">
        <f t="shared" si="54"/>
        <v/>
      </c>
      <c r="AY249" s="655" t="str">
        <f t="shared" si="55"/>
        <v/>
      </c>
      <c r="AZ249" s="655" t="str">
        <f>IF(F249="","",IF(OR(AND(分岐管理シート!D247=4,J249="Ⅱ．物価高の克服"),AND(分岐管理シート!D247=8,J249="米国関税措置"),AND(分岐管理シート!D247=10,J249="Ⅰ．生活の安全保障・物価高への対応")),"","error"))</f>
        <v/>
      </c>
      <c r="BA249" s="644" t="str">
        <f t="shared" si="56"/>
        <v/>
      </c>
      <c r="BB249" s="644" t="str">
        <f t="shared" si="65"/>
        <v/>
      </c>
      <c r="BC249" s="656" t="str">
        <f t="shared" si="71"/>
        <v/>
      </c>
      <c r="BD249" s="657" t="str">
        <f t="shared" si="67"/>
        <v/>
      </c>
      <c r="BE249" s="644" t="str">
        <f t="shared" si="68"/>
        <v/>
      </c>
      <c r="BF249" s="655" t="str" cm="1">
        <f t="array" ref="BF249">IF(SUMPRODUCT(COUNTIF(M249:O249, M249:O249))&gt;COUNTA(M249:O249),"error","")</f>
        <v/>
      </c>
      <c r="BG249" s="644" t="str">
        <f t="shared" si="72"/>
        <v/>
      </c>
      <c r="BH249" s="644" t="str">
        <f t="shared" si="73"/>
        <v/>
      </c>
      <c r="BI249" s="644" t="str">
        <f t="shared" si="66"/>
        <v/>
      </c>
      <c r="BJ249" s="647"/>
      <c r="BK249" s="638"/>
      <c r="BL249" s="644" t="str">
        <f t="shared" si="57"/>
        <v/>
      </c>
      <c r="BM249" s="644" t="str">
        <f t="shared" si="62"/>
        <v/>
      </c>
      <c r="BN249" s="644" t="str">
        <f t="shared" si="58"/>
        <v/>
      </c>
      <c r="BO249" s="644" t="str">
        <f t="shared" si="74"/>
        <v/>
      </c>
      <c r="BP249" s="641"/>
      <c r="BQ249" s="644"/>
      <c r="BR249" s="638"/>
      <c r="BS249" s="638"/>
      <c r="BT249" s="644" t="str">
        <f t="shared" si="59"/>
        <v/>
      </c>
      <c r="BU249" s="644" t="str">
        <f t="shared" si="60"/>
        <v/>
      </c>
      <c r="BV249" s="644" t="str">
        <f>IF(F249="","",IF(OR(分岐管理シート!AE247&lt;27,分岐管理シート!AE247&gt;38),"error",""))</f>
        <v/>
      </c>
      <c r="BW249" s="644" t="str">
        <f>IF(AND(D249="R7_補正", OR(分岐管理シート!AF247&lt;27,分岐管理シート!AF247&gt;38)),"error","")</f>
        <v/>
      </c>
      <c r="BX249" s="644" t="str">
        <f>IF(F249="","",IF(OR(分岐管理シート!AG247&lt;27,分岐管理シート!AG247&gt;39),"error",""))</f>
        <v/>
      </c>
      <c r="BY249" s="644" t="str">
        <f>IF(F249="","",IF(AND(AD249="－",OR(分岐管理シート!AG247&lt;27,分岐管理シート!AG247&gt;38)),"error",IF(AND(AD249="○",分岐管理シート!AG247&lt;27),"error","")))</f>
        <v/>
      </c>
      <c r="BZ249" s="641" t="str">
        <f>IF(OR(D249="", D249="R6_補正", D249="R7_予備"),
   "",IF(F249="","",IF(AND(VLOOKUP(AE249,―!$AH$15:$AI$40,2,FALSE) &lt;= VLOOKUP(AF249,―!$AH$15:$AI$40,2,FALSE),VLOOKUP(AF249,―!$AH$15:$AI$40,2,FALSE) &lt;= VLOOKUP(AG249,―!$AH$15:$AI$40,2,FALSE)),"","error")))</f>
        <v/>
      </c>
      <c r="CA249" s="647"/>
      <c r="CB249" s="638"/>
      <c r="CC249" s="638"/>
      <c r="CD249" s="644" t="str">
        <f>IF(F249="","",IF(OR(分岐管理シート!AJ247&lt;1,分岐管理シート!AJ247&gt;88),"error",""))</f>
        <v/>
      </c>
      <c r="CE249" s="644" t="str">
        <f t="shared" si="61"/>
        <v/>
      </c>
      <c r="CF249" s="644" t="str">
        <f>IF(F249="","",IF(OR(AND(分岐管理シート!D247=4, OR(分岐管理シート!AQ247&lt;4, 分岐管理シート!AQ247&gt;9)),AND(OR(分岐管理シート!D247=8, 分岐管理シート!D247=10), OR(分岐管理シート!AQ247&lt;7, 分岐管理シート!AQ247&gt;9))),"error",""))</f>
        <v/>
      </c>
      <c r="CG249" s="644" t="str">
        <f t="shared" si="75"/>
        <v/>
      </c>
      <c r="CH249" s="644" t="str">
        <f>分岐管理シート!BD247</f>
        <v/>
      </c>
      <c r="CI249" s="666" t="str">
        <f t="shared" si="76"/>
        <v/>
      </c>
    </row>
    <row r="250" spans="1:87" ht="24" x14ac:dyDescent="0.15">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88"/>
      <c r="AN250" s="567"/>
      <c r="AO250" s="691"/>
      <c r="AP250" s="564"/>
      <c r="AQ250" s="568"/>
      <c r="AR250" s="622"/>
      <c r="AS250" s="628"/>
      <c r="AT250" s="633"/>
      <c r="AU250" s="655" t="str">
        <f t="shared" si="63"/>
        <v/>
      </c>
      <c r="AV250" s="655" t="str">
        <f t="shared" si="64"/>
        <v/>
      </c>
      <c r="AW250" s="655" t="str">
        <f t="shared" si="53"/>
        <v/>
      </c>
      <c r="AX250" s="655" t="str">
        <f t="shared" si="54"/>
        <v/>
      </c>
      <c r="AY250" s="655" t="str">
        <f t="shared" si="55"/>
        <v/>
      </c>
      <c r="AZ250" s="655" t="str">
        <f>IF(F250="","",IF(OR(AND(分岐管理シート!D248=4,J250="Ⅱ．物価高の克服"),AND(分岐管理シート!D248=8,J250="米国関税措置"),AND(分岐管理シート!D248=10,J250="Ⅰ．生活の安全保障・物価高への対応")),"","error"))</f>
        <v/>
      </c>
      <c r="BA250" s="644" t="str">
        <f t="shared" si="56"/>
        <v/>
      </c>
      <c r="BB250" s="644" t="str">
        <f t="shared" si="65"/>
        <v/>
      </c>
      <c r="BC250" s="656" t="str">
        <f t="shared" si="71"/>
        <v/>
      </c>
      <c r="BD250" s="657" t="str">
        <f t="shared" si="67"/>
        <v/>
      </c>
      <c r="BE250" s="644" t="str">
        <f t="shared" si="68"/>
        <v/>
      </c>
      <c r="BF250" s="655" t="str" cm="1">
        <f t="array" ref="BF250">IF(SUMPRODUCT(COUNTIF(M250:O250, M250:O250))&gt;COUNTA(M250:O250),"error","")</f>
        <v/>
      </c>
      <c r="BG250" s="644" t="str">
        <f t="shared" si="72"/>
        <v/>
      </c>
      <c r="BH250" s="644" t="str">
        <f t="shared" si="73"/>
        <v/>
      </c>
      <c r="BI250" s="644" t="str">
        <f t="shared" si="66"/>
        <v/>
      </c>
      <c r="BJ250" s="647"/>
      <c r="BK250" s="638"/>
      <c r="BL250" s="644" t="str">
        <f t="shared" si="57"/>
        <v/>
      </c>
      <c r="BM250" s="644" t="str">
        <f t="shared" si="62"/>
        <v/>
      </c>
      <c r="BN250" s="644" t="str">
        <f t="shared" si="58"/>
        <v/>
      </c>
      <c r="BO250" s="644" t="str">
        <f t="shared" si="74"/>
        <v/>
      </c>
      <c r="BP250" s="641"/>
      <c r="BQ250" s="644"/>
      <c r="BR250" s="638"/>
      <c r="BS250" s="638"/>
      <c r="BT250" s="644" t="str">
        <f t="shared" si="59"/>
        <v/>
      </c>
      <c r="BU250" s="644" t="str">
        <f t="shared" si="60"/>
        <v/>
      </c>
      <c r="BV250" s="644" t="str">
        <f>IF(F250="","",IF(OR(分岐管理シート!AE248&lt;27,分岐管理シート!AE248&gt;38),"error",""))</f>
        <v/>
      </c>
      <c r="BW250" s="644" t="str">
        <f>IF(AND(D250="R7_補正", OR(分岐管理シート!AF248&lt;27,分岐管理シート!AF248&gt;38)),"error","")</f>
        <v/>
      </c>
      <c r="BX250" s="644" t="str">
        <f>IF(F250="","",IF(OR(分岐管理シート!AG248&lt;27,分岐管理シート!AG248&gt;39),"error",""))</f>
        <v/>
      </c>
      <c r="BY250" s="644" t="str">
        <f>IF(F250="","",IF(AND(AD250="－",OR(分岐管理シート!AG248&lt;27,分岐管理シート!AG248&gt;38)),"error",IF(AND(AD250="○",分岐管理シート!AG248&lt;27),"error","")))</f>
        <v/>
      </c>
      <c r="BZ250" s="641" t="str">
        <f>IF(OR(D250="", D250="R6_補正", D250="R7_予備"),
   "",IF(F250="","",IF(AND(VLOOKUP(AE250,―!$AH$15:$AI$40,2,FALSE) &lt;= VLOOKUP(AF250,―!$AH$15:$AI$40,2,FALSE),VLOOKUP(AF250,―!$AH$15:$AI$40,2,FALSE) &lt;= VLOOKUP(AG250,―!$AH$15:$AI$40,2,FALSE)),"","error")))</f>
        <v/>
      </c>
      <c r="CA250" s="647"/>
      <c r="CB250" s="638"/>
      <c r="CC250" s="638"/>
      <c r="CD250" s="644" t="str">
        <f>IF(F250="","",IF(OR(分岐管理シート!AJ248&lt;1,分岐管理シート!AJ248&gt;88),"error",""))</f>
        <v/>
      </c>
      <c r="CE250" s="644" t="str">
        <f t="shared" si="61"/>
        <v/>
      </c>
      <c r="CF250" s="644" t="str">
        <f>IF(F250="","",IF(OR(AND(分岐管理シート!D248=4, OR(分岐管理シート!AQ248&lt;4, 分岐管理シート!AQ248&gt;9)),AND(OR(分岐管理シート!D248=8, 分岐管理シート!D248=10), OR(分岐管理シート!AQ248&lt;7, 分岐管理シート!AQ248&gt;9))),"error",""))</f>
        <v/>
      </c>
      <c r="CG250" s="644" t="str">
        <f t="shared" si="75"/>
        <v/>
      </c>
      <c r="CH250" s="644" t="str">
        <f>分岐管理シート!BD248</f>
        <v/>
      </c>
      <c r="CI250" s="666" t="str">
        <f t="shared" si="76"/>
        <v/>
      </c>
    </row>
    <row r="251" spans="1:87" ht="24" x14ac:dyDescent="0.15">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88"/>
      <c r="AN251" s="567"/>
      <c r="AO251" s="691"/>
      <c r="AP251" s="564"/>
      <c r="AQ251" s="568"/>
      <c r="AR251" s="622"/>
      <c r="AS251" s="628"/>
      <c r="AT251" s="633"/>
      <c r="AU251" s="655" t="str">
        <f t="shared" si="63"/>
        <v/>
      </c>
      <c r="AV251" s="655" t="str">
        <f t="shared" si="64"/>
        <v/>
      </c>
      <c r="AW251" s="655" t="str">
        <f t="shared" si="53"/>
        <v/>
      </c>
      <c r="AX251" s="655" t="str">
        <f t="shared" si="54"/>
        <v/>
      </c>
      <c r="AY251" s="655" t="str">
        <f t="shared" si="55"/>
        <v/>
      </c>
      <c r="AZ251" s="655" t="str">
        <f>IF(F251="","",IF(OR(AND(分岐管理シート!D249=4,J251="Ⅱ．物価高の克服"),AND(分岐管理シート!D249=8,J251="米国関税措置"),AND(分岐管理シート!D249=10,J251="Ⅰ．生活の安全保障・物価高への対応")),"","error"))</f>
        <v/>
      </c>
      <c r="BA251" s="644" t="str">
        <f t="shared" si="56"/>
        <v/>
      </c>
      <c r="BB251" s="644" t="str">
        <f t="shared" si="65"/>
        <v/>
      </c>
      <c r="BC251" s="656" t="str">
        <f t="shared" si="71"/>
        <v/>
      </c>
      <c r="BD251" s="657" t="str">
        <f t="shared" si="67"/>
        <v/>
      </c>
      <c r="BE251" s="644" t="str">
        <f t="shared" si="68"/>
        <v/>
      </c>
      <c r="BF251" s="655" t="str" cm="1">
        <f t="array" ref="BF251">IF(SUMPRODUCT(COUNTIF(M251:O251, M251:O251))&gt;COUNTA(M251:O251),"error","")</f>
        <v/>
      </c>
      <c r="BG251" s="644" t="str">
        <f t="shared" si="72"/>
        <v/>
      </c>
      <c r="BH251" s="644" t="str">
        <f t="shared" si="73"/>
        <v/>
      </c>
      <c r="BI251" s="644" t="str">
        <f t="shared" si="66"/>
        <v/>
      </c>
      <c r="BJ251" s="647"/>
      <c r="BK251" s="638"/>
      <c r="BL251" s="644" t="str">
        <f t="shared" si="57"/>
        <v/>
      </c>
      <c r="BM251" s="644" t="str">
        <f t="shared" si="62"/>
        <v/>
      </c>
      <c r="BN251" s="644" t="str">
        <f t="shared" si="58"/>
        <v/>
      </c>
      <c r="BO251" s="644" t="str">
        <f t="shared" si="74"/>
        <v/>
      </c>
      <c r="BP251" s="641"/>
      <c r="BQ251" s="644"/>
      <c r="BR251" s="638"/>
      <c r="BS251" s="638"/>
      <c r="BT251" s="644" t="str">
        <f t="shared" si="59"/>
        <v/>
      </c>
      <c r="BU251" s="644" t="str">
        <f t="shared" si="60"/>
        <v/>
      </c>
      <c r="BV251" s="644" t="str">
        <f>IF(F251="","",IF(OR(分岐管理シート!AE249&lt;27,分岐管理シート!AE249&gt;38),"error",""))</f>
        <v/>
      </c>
      <c r="BW251" s="644" t="str">
        <f>IF(AND(D251="R7_補正", OR(分岐管理シート!AF249&lt;27,分岐管理シート!AF249&gt;38)),"error","")</f>
        <v/>
      </c>
      <c r="BX251" s="644" t="str">
        <f>IF(F251="","",IF(OR(分岐管理シート!AG249&lt;27,分岐管理シート!AG249&gt;39),"error",""))</f>
        <v/>
      </c>
      <c r="BY251" s="644" t="str">
        <f>IF(F251="","",IF(AND(AD251="－",OR(分岐管理シート!AG249&lt;27,分岐管理シート!AG249&gt;38)),"error",IF(AND(AD251="○",分岐管理シート!AG249&lt;27),"error","")))</f>
        <v/>
      </c>
      <c r="BZ251" s="641" t="str">
        <f>IF(OR(D251="", D251="R6_補正", D251="R7_予備"),
   "",IF(F251="","",IF(AND(VLOOKUP(AE251,―!$AH$15:$AI$40,2,FALSE) &lt;= VLOOKUP(AF251,―!$AH$15:$AI$40,2,FALSE),VLOOKUP(AF251,―!$AH$15:$AI$40,2,FALSE) &lt;= VLOOKUP(AG251,―!$AH$15:$AI$40,2,FALSE)),"","error")))</f>
        <v/>
      </c>
      <c r="CA251" s="647"/>
      <c r="CB251" s="638"/>
      <c r="CC251" s="638"/>
      <c r="CD251" s="644" t="str">
        <f>IF(F251="","",IF(OR(分岐管理シート!AJ249&lt;1,分岐管理シート!AJ249&gt;88),"error",""))</f>
        <v/>
      </c>
      <c r="CE251" s="644" t="str">
        <f t="shared" si="61"/>
        <v/>
      </c>
      <c r="CF251" s="644" t="str">
        <f>IF(F251="","",IF(OR(AND(分岐管理シート!D249=4, OR(分岐管理シート!AQ249&lt;4, 分岐管理シート!AQ249&gt;9)),AND(OR(分岐管理シート!D249=8, 分岐管理シート!D249=10), OR(分岐管理シート!AQ249&lt;7, 分岐管理シート!AQ249&gt;9))),"error",""))</f>
        <v/>
      </c>
      <c r="CG251" s="644" t="str">
        <f t="shared" si="75"/>
        <v/>
      </c>
      <c r="CH251" s="644" t="str">
        <f>分岐管理シート!BD249</f>
        <v/>
      </c>
      <c r="CI251" s="666" t="str">
        <f t="shared" si="76"/>
        <v/>
      </c>
    </row>
    <row r="252" spans="1:87" ht="24" x14ac:dyDescent="0.15">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88"/>
      <c r="AN252" s="567"/>
      <c r="AO252" s="691"/>
      <c r="AP252" s="564"/>
      <c r="AQ252" s="568"/>
      <c r="AR252" s="622"/>
      <c r="AS252" s="628"/>
      <c r="AT252" s="633"/>
      <c r="AU252" s="655" t="str">
        <f t="shared" si="63"/>
        <v/>
      </c>
      <c r="AV252" s="655" t="str">
        <f t="shared" si="64"/>
        <v/>
      </c>
      <c r="AW252" s="655" t="str">
        <f t="shared" si="53"/>
        <v/>
      </c>
      <c r="AX252" s="655" t="str">
        <f t="shared" si="54"/>
        <v/>
      </c>
      <c r="AY252" s="655" t="str">
        <f t="shared" si="55"/>
        <v/>
      </c>
      <c r="AZ252" s="655" t="str">
        <f>IF(F252="","",IF(OR(AND(分岐管理シート!D250=4,J252="Ⅱ．物価高の克服"),AND(分岐管理シート!D250=8,J252="米国関税措置"),AND(分岐管理シート!D250=10,J252="Ⅰ．生活の安全保障・物価高への対応")),"","error"))</f>
        <v/>
      </c>
      <c r="BA252" s="644" t="str">
        <f t="shared" si="56"/>
        <v/>
      </c>
      <c r="BB252" s="644" t="str">
        <f t="shared" si="65"/>
        <v/>
      </c>
      <c r="BC252" s="656" t="str">
        <f t="shared" si="71"/>
        <v/>
      </c>
      <c r="BD252" s="657" t="str">
        <f t="shared" si="67"/>
        <v/>
      </c>
      <c r="BE252" s="644" t="str">
        <f t="shared" si="68"/>
        <v/>
      </c>
      <c r="BF252" s="655" t="str" cm="1">
        <f t="array" ref="BF252">IF(SUMPRODUCT(COUNTIF(M252:O252, M252:O252))&gt;COUNTA(M252:O252),"error","")</f>
        <v/>
      </c>
      <c r="BG252" s="644" t="str">
        <f t="shared" si="72"/>
        <v/>
      </c>
      <c r="BH252" s="644" t="str">
        <f t="shared" si="73"/>
        <v/>
      </c>
      <c r="BI252" s="644" t="str">
        <f t="shared" si="66"/>
        <v/>
      </c>
      <c r="BJ252" s="647"/>
      <c r="BK252" s="638"/>
      <c r="BL252" s="644" t="str">
        <f t="shared" si="57"/>
        <v/>
      </c>
      <c r="BM252" s="644" t="str">
        <f t="shared" si="62"/>
        <v/>
      </c>
      <c r="BN252" s="644" t="str">
        <f t="shared" si="58"/>
        <v/>
      </c>
      <c r="BO252" s="644" t="str">
        <f t="shared" si="74"/>
        <v/>
      </c>
      <c r="BP252" s="641"/>
      <c r="BQ252" s="644"/>
      <c r="BR252" s="638"/>
      <c r="BS252" s="638"/>
      <c r="BT252" s="644" t="str">
        <f t="shared" si="59"/>
        <v/>
      </c>
      <c r="BU252" s="644" t="str">
        <f t="shared" si="60"/>
        <v/>
      </c>
      <c r="BV252" s="644" t="str">
        <f>IF(F252="","",IF(OR(分岐管理シート!AE250&lt;27,分岐管理シート!AE250&gt;38),"error",""))</f>
        <v/>
      </c>
      <c r="BW252" s="644" t="str">
        <f>IF(AND(D252="R7_補正", OR(分岐管理シート!AF250&lt;27,分岐管理シート!AF250&gt;38)),"error","")</f>
        <v/>
      </c>
      <c r="BX252" s="644" t="str">
        <f>IF(F252="","",IF(OR(分岐管理シート!AG250&lt;27,分岐管理シート!AG250&gt;39),"error",""))</f>
        <v/>
      </c>
      <c r="BY252" s="644" t="str">
        <f>IF(F252="","",IF(AND(AD252="－",OR(分岐管理シート!AG250&lt;27,分岐管理シート!AG250&gt;38)),"error",IF(AND(AD252="○",分岐管理シート!AG250&lt;27),"error","")))</f>
        <v/>
      </c>
      <c r="BZ252" s="641" t="str">
        <f>IF(OR(D252="", D252="R6_補正", D252="R7_予備"),
   "",IF(F252="","",IF(AND(VLOOKUP(AE252,―!$AH$15:$AI$40,2,FALSE) &lt;= VLOOKUP(AF252,―!$AH$15:$AI$40,2,FALSE),VLOOKUP(AF252,―!$AH$15:$AI$40,2,FALSE) &lt;= VLOOKUP(AG252,―!$AH$15:$AI$40,2,FALSE)),"","error")))</f>
        <v/>
      </c>
      <c r="CA252" s="647"/>
      <c r="CB252" s="638"/>
      <c r="CC252" s="638"/>
      <c r="CD252" s="644" t="str">
        <f>IF(F252="","",IF(OR(分岐管理シート!AJ250&lt;1,分岐管理シート!AJ250&gt;88),"error",""))</f>
        <v/>
      </c>
      <c r="CE252" s="644" t="str">
        <f t="shared" si="61"/>
        <v/>
      </c>
      <c r="CF252" s="644" t="str">
        <f>IF(F252="","",IF(OR(AND(分岐管理シート!D250=4, OR(分岐管理シート!AQ250&lt;4, 分岐管理シート!AQ250&gt;9)),AND(OR(分岐管理シート!D250=8, 分岐管理シート!D250=10), OR(分岐管理シート!AQ250&lt;7, 分岐管理シート!AQ250&gt;9))),"error",""))</f>
        <v/>
      </c>
      <c r="CG252" s="644" t="str">
        <f t="shared" si="75"/>
        <v/>
      </c>
      <c r="CH252" s="644" t="str">
        <f>分岐管理シート!BD250</f>
        <v/>
      </c>
      <c r="CI252" s="666" t="str">
        <f t="shared" si="76"/>
        <v/>
      </c>
    </row>
    <row r="253" spans="1:87" ht="24" x14ac:dyDescent="0.15">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88"/>
      <c r="AN253" s="567"/>
      <c r="AO253" s="691"/>
      <c r="AP253" s="564"/>
      <c r="AQ253" s="568"/>
      <c r="AR253" s="622"/>
      <c r="AS253" s="628"/>
      <c r="AT253" s="633"/>
      <c r="AU253" s="655" t="str">
        <f t="shared" si="63"/>
        <v/>
      </c>
      <c r="AV253" s="655" t="str">
        <f t="shared" si="64"/>
        <v/>
      </c>
      <c r="AW253" s="655" t="str">
        <f t="shared" si="53"/>
        <v/>
      </c>
      <c r="AX253" s="655" t="str">
        <f t="shared" si="54"/>
        <v/>
      </c>
      <c r="AY253" s="655" t="str">
        <f t="shared" si="55"/>
        <v/>
      </c>
      <c r="AZ253" s="655" t="str">
        <f>IF(F253="","",IF(OR(AND(分岐管理シート!D251=4,J253="Ⅱ．物価高の克服"),AND(分岐管理シート!D251=8,J253="米国関税措置"),AND(分岐管理シート!D251=10,J253="Ⅰ．生活の安全保障・物価高への対応")),"","error"))</f>
        <v/>
      </c>
      <c r="BA253" s="644" t="str">
        <f t="shared" si="56"/>
        <v/>
      </c>
      <c r="BB253" s="644" t="str">
        <f t="shared" si="65"/>
        <v/>
      </c>
      <c r="BC253" s="656" t="str">
        <f t="shared" si="71"/>
        <v/>
      </c>
      <c r="BD253" s="657" t="str">
        <f t="shared" si="67"/>
        <v/>
      </c>
      <c r="BE253" s="644" t="str">
        <f t="shared" si="68"/>
        <v/>
      </c>
      <c r="BF253" s="655" t="str" cm="1">
        <f t="array" ref="BF253">IF(SUMPRODUCT(COUNTIF(M253:O253, M253:O253))&gt;COUNTA(M253:O253),"error","")</f>
        <v/>
      </c>
      <c r="BG253" s="644" t="str">
        <f t="shared" si="72"/>
        <v/>
      </c>
      <c r="BH253" s="644" t="str">
        <f t="shared" si="73"/>
        <v/>
      </c>
      <c r="BI253" s="644" t="str">
        <f t="shared" si="66"/>
        <v/>
      </c>
      <c r="BJ253" s="647"/>
      <c r="BK253" s="638"/>
      <c r="BL253" s="644" t="str">
        <f t="shared" si="57"/>
        <v/>
      </c>
      <c r="BM253" s="644" t="str">
        <f t="shared" si="62"/>
        <v/>
      </c>
      <c r="BN253" s="644" t="str">
        <f t="shared" si="58"/>
        <v/>
      </c>
      <c r="BO253" s="644" t="str">
        <f t="shared" si="74"/>
        <v/>
      </c>
      <c r="BP253" s="641"/>
      <c r="BQ253" s="644"/>
      <c r="BR253" s="638"/>
      <c r="BS253" s="638"/>
      <c r="BT253" s="644" t="str">
        <f t="shared" si="59"/>
        <v/>
      </c>
      <c r="BU253" s="644" t="str">
        <f t="shared" si="60"/>
        <v/>
      </c>
      <c r="BV253" s="644" t="str">
        <f>IF(F253="","",IF(OR(分岐管理シート!AE251&lt;27,分岐管理シート!AE251&gt;38),"error",""))</f>
        <v/>
      </c>
      <c r="BW253" s="644" t="str">
        <f>IF(AND(D253="R7_補正", OR(分岐管理シート!AF251&lt;27,分岐管理シート!AF251&gt;38)),"error","")</f>
        <v/>
      </c>
      <c r="BX253" s="644" t="str">
        <f>IF(F253="","",IF(OR(分岐管理シート!AG251&lt;27,分岐管理シート!AG251&gt;39),"error",""))</f>
        <v/>
      </c>
      <c r="BY253" s="644" t="str">
        <f>IF(F253="","",IF(AND(AD253="－",OR(分岐管理シート!AG251&lt;27,分岐管理シート!AG251&gt;38)),"error",IF(AND(AD253="○",分岐管理シート!AG251&lt;27),"error","")))</f>
        <v/>
      </c>
      <c r="BZ253" s="641" t="str">
        <f>IF(OR(D253="", D253="R6_補正", D253="R7_予備"),
   "",IF(F253="","",IF(AND(VLOOKUP(AE253,―!$AH$15:$AI$40,2,FALSE) &lt;= VLOOKUP(AF253,―!$AH$15:$AI$40,2,FALSE),VLOOKUP(AF253,―!$AH$15:$AI$40,2,FALSE) &lt;= VLOOKUP(AG253,―!$AH$15:$AI$40,2,FALSE)),"","error")))</f>
        <v/>
      </c>
      <c r="CA253" s="647"/>
      <c r="CB253" s="638"/>
      <c r="CC253" s="638"/>
      <c r="CD253" s="644" t="str">
        <f>IF(F253="","",IF(OR(分岐管理シート!AJ251&lt;1,分岐管理シート!AJ251&gt;88),"error",""))</f>
        <v/>
      </c>
      <c r="CE253" s="644" t="str">
        <f t="shared" si="61"/>
        <v/>
      </c>
      <c r="CF253" s="644" t="str">
        <f>IF(F253="","",IF(OR(AND(分岐管理シート!D251=4, OR(分岐管理シート!AQ251&lt;4, 分岐管理シート!AQ251&gt;9)),AND(OR(分岐管理シート!D251=8, 分岐管理シート!D251=10), OR(分岐管理シート!AQ251&lt;7, 分岐管理シート!AQ251&gt;9))),"error",""))</f>
        <v/>
      </c>
      <c r="CG253" s="644" t="str">
        <f t="shared" si="75"/>
        <v/>
      </c>
      <c r="CH253" s="644" t="str">
        <f>分岐管理シート!BD251</f>
        <v/>
      </c>
      <c r="CI253" s="666" t="str">
        <f t="shared" si="76"/>
        <v/>
      </c>
    </row>
    <row r="254" spans="1:87" ht="24" x14ac:dyDescent="0.15">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88"/>
      <c r="AN254" s="567"/>
      <c r="AO254" s="691"/>
      <c r="AP254" s="564"/>
      <c r="AQ254" s="568"/>
      <c r="AR254" s="622"/>
      <c r="AS254" s="628"/>
      <c r="AT254" s="633"/>
      <c r="AU254" s="655" t="str">
        <f t="shared" si="63"/>
        <v/>
      </c>
      <c r="AV254" s="655" t="str">
        <f t="shared" si="64"/>
        <v/>
      </c>
      <c r="AW254" s="655" t="str">
        <f t="shared" si="53"/>
        <v/>
      </c>
      <c r="AX254" s="655" t="str">
        <f t="shared" si="54"/>
        <v/>
      </c>
      <c r="AY254" s="655" t="str">
        <f t="shared" si="55"/>
        <v/>
      </c>
      <c r="AZ254" s="655" t="str">
        <f>IF(F254="","",IF(OR(AND(分岐管理シート!D252=4,J254="Ⅱ．物価高の克服"),AND(分岐管理シート!D252=8,J254="米国関税措置"),AND(分岐管理シート!D252=10,J254="Ⅰ．生活の安全保障・物価高への対応")),"","error"))</f>
        <v/>
      </c>
      <c r="BA254" s="644" t="str">
        <f t="shared" si="56"/>
        <v/>
      </c>
      <c r="BB254" s="644" t="str">
        <f t="shared" si="65"/>
        <v/>
      </c>
      <c r="BC254" s="656" t="str">
        <f t="shared" si="71"/>
        <v/>
      </c>
      <c r="BD254" s="657" t="str">
        <f t="shared" si="67"/>
        <v/>
      </c>
      <c r="BE254" s="644" t="str">
        <f t="shared" si="68"/>
        <v/>
      </c>
      <c r="BF254" s="655" t="str" cm="1">
        <f t="array" ref="BF254">IF(SUMPRODUCT(COUNTIF(M254:O254, M254:O254))&gt;COUNTA(M254:O254),"error","")</f>
        <v/>
      </c>
      <c r="BG254" s="644" t="str">
        <f t="shared" si="72"/>
        <v/>
      </c>
      <c r="BH254" s="644" t="str">
        <f t="shared" si="73"/>
        <v/>
      </c>
      <c r="BI254" s="644" t="str">
        <f t="shared" si="66"/>
        <v/>
      </c>
      <c r="BJ254" s="647"/>
      <c r="BK254" s="638"/>
      <c r="BL254" s="644" t="str">
        <f t="shared" si="57"/>
        <v/>
      </c>
      <c r="BM254" s="644" t="str">
        <f t="shared" si="62"/>
        <v/>
      </c>
      <c r="BN254" s="644" t="str">
        <f t="shared" si="58"/>
        <v/>
      </c>
      <c r="BO254" s="644" t="str">
        <f t="shared" si="74"/>
        <v/>
      </c>
      <c r="BP254" s="641"/>
      <c r="BQ254" s="644"/>
      <c r="BR254" s="638"/>
      <c r="BS254" s="638"/>
      <c r="BT254" s="644" t="str">
        <f t="shared" si="59"/>
        <v/>
      </c>
      <c r="BU254" s="644" t="str">
        <f t="shared" si="60"/>
        <v/>
      </c>
      <c r="BV254" s="644" t="str">
        <f>IF(F254="","",IF(OR(分岐管理シート!AE252&lt;27,分岐管理シート!AE252&gt;38),"error",""))</f>
        <v/>
      </c>
      <c r="BW254" s="644" t="str">
        <f>IF(AND(D254="R7_補正", OR(分岐管理シート!AF252&lt;27,分岐管理シート!AF252&gt;38)),"error","")</f>
        <v/>
      </c>
      <c r="BX254" s="644" t="str">
        <f>IF(F254="","",IF(OR(分岐管理シート!AG252&lt;27,分岐管理シート!AG252&gt;39),"error",""))</f>
        <v/>
      </c>
      <c r="BY254" s="644" t="str">
        <f>IF(F254="","",IF(AND(AD254="－",OR(分岐管理シート!AG252&lt;27,分岐管理シート!AG252&gt;38)),"error",IF(AND(AD254="○",分岐管理シート!AG252&lt;27),"error","")))</f>
        <v/>
      </c>
      <c r="BZ254" s="641" t="str">
        <f>IF(OR(D254="", D254="R6_補正", D254="R7_予備"),
   "",IF(F254="","",IF(AND(VLOOKUP(AE254,―!$AH$15:$AI$40,2,FALSE) &lt;= VLOOKUP(AF254,―!$AH$15:$AI$40,2,FALSE),VLOOKUP(AF254,―!$AH$15:$AI$40,2,FALSE) &lt;= VLOOKUP(AG254,―!$AH$15:$AI$40,2,FALSE)),"","error")))</f>
        <v/>
      </c>
      <c r="CA254" s="647"/>
      <c r="CB254" s="638"/>
      <c r="CC254" s="638"/>
      <c r="CD254" s="644" t="str">
        <f>IF(F254="","",IF(OR(分岐管理シート!AJ252&lt;1,分岐管理シート!AJ252&gt;88),"error",""))</f>
        <v/>
      </c>
      <c r="CE254" s="644" t="str">
        <f t="shared" si="61"/>
        <v/>
      </c>
      <c r="CF254" s="644" t="str">
        <f>IF(F254="","",IF(OR(AND(分岐管理シート!D252=4, OR(分岐管理シート!AQ252&lt;4, 分岐管理シート!AQ252&gt;9)),AND(OR(分岐管理シート!D252=8, 分岐管理シート!D252=10), OR(分岐管理シート!AQ252&lt;7, 分岐管理シート!AQ252&gt;9))),"error",""))</f>
        <v/>
      </c>
      <c r="CG254" s="644" t="str">
        <f t="shared" si="75"/>
        <v/>
      </c>
      <c r="CH254" s="644" t="str">
        <f>分岐管理シート!BD252</f>
        <v/>
      </c>
      <c r="CI254" s="666" t="str">
        <f t="shared" si="76"/>
        <v/>
      </c>
    </row>
    <row r="255" spans="1:87" ht="24" x14ac:dyDescent="0.15">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88"/>
      <c r="AN255" s="567"/>
      <c r="AO255" s="691"/>
      <c r="AP255" s="564"/>
      <c r="AQ255" s="568"/>
      <c r="AR255" s="622"/>
      <c r="AS255" s="628"/>
      <c r="AT255" s="633"/>
      <c r="AU255" s="655" t="str">
        <f t="shared" si="63"/>
        <v/>
      </c>
      <c r="AV255" s="655" t="str">
        <f t="shared" si="64"/>
        <v/>
      </c>
      <c r="AW255" s="655" t="str">
        <f t="shared" si="53"/>
        <v/>
      </c>
      <c r="AX255" s="655" t="str">
        <f t="shared" si="54"/>
        <v/>
      </c>
      <c r="AY255" s="655" t="str">
        <f t="shared" si="55"/>
        <v/>
      </c>
      <c r="AZ255" s="655" t="str">
        <f>IF(F255="","",IF(OR(AND(分岐管理シート!D253=4,J255="Ⅱ．物価高の克服"),AND(分岐管理シート!D253=8,J255="米国関税措置"),AND(分岐管理シート!D253=10,J255="Ⅰ．生活の安全保障・物価高への対応")),"","error"))</f>
        <v/>
      </c>
      <c r="BA255" s="644" t="str">
        <f t="shared" si="56"/>
        <v/>
      </c>
      <c r="BB255" s="644" t="str">
        <f t="shared" si="65"/>
        <v/>
      </c>
      <c r="BC255" s="656" t="str">
        <f t="shared" si="71"/>
        <v/>
      </c>
      <c r="BD255" s="657" t="str">
        <f t="shared" si="67"/>
        <v/>
      </c>
      <c r="BE255" s="644" t="str">
        <f t="shared" si="68"/>
        <v/>
      </c>
      <c r="BF255" s="655" t="str" cm="1">
        <f t="array" ref="BF255">IF(SUMPRODUCT(COUNTIF(M255:O255, M255:O255))&gt;COUNTA(M255:O255),"error","")</f>
        <v/>
      </c>
      <c r="BG255" s="644" t="str">
        <f t="shared" si="72"/>
        <v/>
      </c>
      <c r="BH255" s="644" t="str">
        <f t="shared" si="73"/>
        <v/>
      </c>
      <c r="BI255" s="644" t="str">
        <f t="shared" si="66"/>
        <v/>
      </c>
      <c r="BJ255" s="647"/>
      <c r="BK255" s="638"/>
      <c r="BL255" s="644" t="str">
        <f t="shared" si="57"/>
        <v/>
      </c>
      <c r="BM255" s="644" t="str">
        <f t="shared" si="62"/>
        <v/>
      </c>
      <c r="BN255" s="644" t="str">
        <f t="shared" si="58"/>
        <v/>
      </c>
      <c r="BO255" s="644" t="str">
        <f t="shared" si="74"/>
        <v/>
      </c>
      <c r="BP255" s="641"/>
      <c r="BQ255" s="644"/>
      <c r="BR255" s="638"/>
      <c r="BS255" s="638"/>
      <c r="BT255" s="644" t="str">
        <f t="shared" si="59"/>
        <v/>
      </c>
      <c r="BU255" s="644" t="str">
        <f t="shared" si="60"/>
        <v/>
      </c>
      <c r="BV255" s="644" t="str">
        <f>IF(F255="","",IF(OR(分岐管理シート!AE253&lt;27,分岐管理シート!AE253&gt;38),"error",""))</f>
        <v/>
      </c>
      <c r="BW255" s="644" t="str">
        <f>IF(AND(D255="R7_補正", OR(分岐管理シート!AF253&lt;27,分岐管理シート!AF253&gt;38)),"error","")</f>
        <v/>
      </c>
      <c r="BX255" s="644" t="str">
        <f>IF(F255="","",IF(OR(分岐管理シート!AG253&lt;27,分岐管理シート!AG253&gt;39),"error",""))</f>
        <v/>
      </c>
      <c r="BY255" s="644" t="str">
        <f>IF(F255="","",IF(AND(AD255="－",OR(分岐管理シート!AG253&lt;27,分岐管理シート!AG253&gt;38)),"error",IF(AND(AD255="○",分岐管理シート!AG253&lt;27),"error","")))</f>
        <v/>
      </c>
      <c r="BZ255" s="641" t="str">
        <f>IF(OR(D255="", D255="R6_補正", D255="R7_予備"),
   "",IF(F255="","",IF(AND(VLOOKUP(AE255,―!$AH$15:$AI$40,2,FALSE) &lt;= VLOOKUP(AF255,―!$AH$15:$AI$40,2,FALSE),VLOOKUP(AF255,―!$AH$15:$AI$40,2,FALSE) &lt;= VLOOKUP(AG255,―!$AH$15:$AI$40,2,FALSE)),"","error")))</f>
        <v/>
      </c>
      <c r="CA255" s="647"/>
      <c r="CB255" s="638"/>
      <c r="CC255" s="638"/>
      <c r="CD255" s="644" t="str">
        <f>IF(F255="","",IF(OR(分岐管理シート!AJ253&lt;1,分岐管理シート!AJ253&gt;88),"error",""))</f>
        <v/>
      </c>
      <c r="CE255" s="644" t="str">
        <f t="shared" si="61"/>
        <v/>
      </c>
      <c r="CF255" s="644" t="str">
        <f>IF(F255="","",IF(OR(AND(分岐管理シート!D253=4, OR(分岐管理シート!AQ253&lt;4, 分岐管理シート!AQ253&gt;9)),AND(OR(分岐管理シート!D253=8, 分岐管理シート!D253=10), OR(分岐管理シート!AQ253&lt;7, 分岐管理シート!AQ253&gt;9))),"error",""))</f>
        <v/>
      </c>
      <c r="CG255" s="644" t="str">
        <f t="shared" si="75"/>
        <v/>
      </c>
      <c r="CH255" s="644" t="str">
        <f>分岐管理シート!BD253</f>
        <v/>
      </c>
      <c r="CI255" s="666" t="str">
        <f t="shared" si="76"/>
        <v/>
      </c>
    </row>
    <row r="256" spans="1:87" ht="24" x14ac:dyDescent="0.15">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88"/>
      <c r="AN256" s="567"/>
      <c r="AO256" s="691"/>
      <c r="AP256" s="564"/>
      <c r="AQ256" s="568"/>
      <c r="AR256" s="622"/>
      <c r="AS256" s="628"/>
      <c r="AT256" s="633"/>
      <c r="AU256" s="655" t="str">
        <f t="shared" si="63"/>
        <v/>
      </c>
      <c r="AV256" s="655" t="str">
        <f t="shared" si="64"/>
        <v/>
      </c>
      <c r="AW256" s="655" t="str">
        <f t="shared" si="53"/>
        <v/>
      </c>
      <c r="AX256" s="655" t="str">
        <f t="shared" si="54"/>
        <v/>
      </c>
      <c r="AY256" s="655" t="str">
        <f t="shared" si="55"/>
        <v/>
      </c>
      <c r="AZ256" s="655" t="str">
        <f>IF(F256="","",IF(OR(AND(分岐管理シート!D254=4,J256="Ⅱ．物価高の克服"),AND(分岐管理シート!D254=8,J256="米国関税措置"),AND(分岐管理シート!D254=10,J256="Ⅰ．生活の安全保障・物価高への対応")),"","error"))</f>
        <v/>
      </c>
      <c r="BA256" s="644" t="str">
        <f t="shared" si="56"/>
        <v/>
      </c>
      <c r="BB256" s="644" t="str">
        <f t="shared" si="65"/>
        <v/>
      </c>
      <c r="BC256" s="656" t="str">
        <f t="shared" si="71"/>
        <v/>
      </c>
      <c r="BD256" s="657" t="str">
        <f t="shared" si="67"/>
        <v/>
      </c>
      <c r="BE256" s="644" t="str">
        <f t="shared" si="68"/>
        <v/>
      </c>
      <c r="BF256" s="655" t="str" cm="1">
        <f t="array" ref="BF256">IF(SUMPRODUCT(COUNTIF(M256:O256, M256:O256))&gt;COUNTA(M256:O256),"error","")</f>
        <v/>
      </c>
      <c r="BG256" s="644" t="str">
        <f t="shared" si="72"/>
        <v/>
      </c>
      <c r="BH256" s="644" t="str">
        <f t="shared" si="73"/>
        <v/>
      </c>
      <c r="BI256" s="644" t="str">
        <f t="shared" si="66"/>
        <v/>
      </c>
      <c r="BJ256" s="647"/>
      <c r="BK256" s="638"/>
      <c r="BL256" s="644" t="str">
        <f t="shared" si="57"/>
        <v/>
      </c>
      <c r="BM256" s="644" t="str">
        <f t="shared" si="62"/>
        <v/>
      </c>
      <c r="BN256" s="644" t="str">
        <f t="shared" si="58"/>
        <v/>
      </c>
      <c r="BO256" s="644" t="str">
        <f t="shared" si="74"/>
        <v/>
      </c>
      <c r="BP256" s="641"/>
      <c r="BQ256" s="644"/>
      <c r="BR256" s="638"/>
      <c r="BS256" s="638"/>
      <c r="BT256" s="644" t="str">
        <f t="shared" si="59"/>
        <v/>
      </c>
      <c r="BU256" s="644" t="str">
        <f t="shared" si="60"/>
        <v/>
      </c>
      <c r="BV256" s="644" t="str">
        <f>IF(F256="","",IF(OR(分岐管理シート!AE254&lt;27,分岐管理シート!AE254&gt;38),"error",""))</f>
        <v/>
      </c>
      <c r="BW256" s="644" t="str">
        <f>IF(AND(D256="R7_補正", OR(分岐管理シート!AF254&lt;27,分岐管理シート!AF254&gt;38)),"error","")</f>
        <v/>
      </c>
      <c r="BX256" s="644" t="str">
        <f>IF(F256="","",IF(OR(分岐管理シート!AG254&lt;27,分岐管理シート!AG254&gt;39),"error",""))</f>
        <v/>
      </c>
      <c r="BY256" s="644" t="str">
        <f>IF(F256="","",IF(AND(AD256="－",OR(分岐管理シート!AG254&lt;27,分岐管理シート!AG254&gt;38)),"error",IF(AND(AD256="○",分岐管理シート!AG254&lt;27),"error","")))</f>
        <v/>
      </c>
      <c r="BZ256" s="641" t="str">
        <f>IF(OR(D256="", D256="R6_補正", D256="R7_予備"),
   "",IF(F256="","",IF(AND(VLOOKUP(AE256,―!$AH$15:$AI$40,2,FALSE) &lt;= VLOOKUP(AF256,―!$AH$15:$AI$40,2,FALSE),VLOOKUP(AF256,―!$AH$15:$AI$40,2,FALSE) &lt;= VLOOKUP(AG256,―!$AH$15:$AI$40,2,FALSE)),"","error")))</f>
        <v/>
      </c>
      <c r="CA256" s="647"/>
      <c r="CB256" s="638"/>
      <c r="CC256" s="638"/>
      <c r="CD256" s="644" t="str">
        <f>IF(F256="","",IF(OR(分岐管理シート!AJ254&lt;1,分岐管理シート!AJ254&gt;88),"error",""))</f>
        <v/>
      </c>
      <c r="CE256" s="644" t="str">
        <f t="shared" si="61"/>
        <v/>
      </c>
      <c r="CF256" s="644" t="str">
        <f>IF(F256="","",IF(OR(AND(分岐管理シート!D254=4, OR(分岐管理シート!AQ254&lt;4, 分岐管理シート!AQ254&gt;9)),AND(OR(分岐管理シート!D254=8, 分岐管理シート!D254=10), OR(分岐管理シート!AQ254&lt;7, 分岐管理シート!AQ254&gt;9))),"error",""))</f>
        <v/>
      </c>
      <c r="CG256" s="644" t="str">
        <f t="shared" si="75"/>
        <v/>
      </c>
      <c r="CH256" s="644" t="str">
        <f>分岐管理シート!BD254</f>
        <v/>
      </c>
      <c r="CI256" s="666" t="str">
        <f t="shared" si="76"/>
        <v/>
      </c>
    </row>
    <row r="257" spans="1:87" ht="24" x14ac:dyDescent="0.15">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88"/>
      <c r="AN257" s="567"/>
      <c r="AO257" s="691"/>
      <c r="AP257" s="564"/>
      <c r="AQ257" s="568"/>
      <c r="AR257" s="622"/>
      <c r="AS257" s="628"/>
      <c r="AT257" s="633"/>
      <c r="AU257" s="655" t="str">
        <f t="shared" si="63"/>
        <v/>
      </c>
      <c r="AV257" s="655" t="str">
        <f t="shared" si="64"/>
        <v/>
      </c>
      <c r="AW257" s="655" t="str">
        <f t="shared" si="53"/>
        <v/>
      </c>
      <c r="AX257" s="655" t="str">
        <f t="shared" si="54"/>
        <v/>
      </c>
      <c r="AY257" s="655" t="str">
        <f t="shared" si="55"/>
        <v/>
      </c>
      <c r="AZ257" s="655" t="str">
        <f>IF(F257="","",IF(OR(AND(分岐管理シート!D255=4,J257="Ⅱ．物価高の克服"),AND(分岐管理シート!D255=8,J257="米国関税措置"),AND(分岐管理シート!D255=10,J257="Ⅰ．生活の安全保障・物価高への対応")),"","error"))</f>
        <v/>
      </c>
      <c r="BA257" s="644" t="str">
        <f t="shared" si="56"/>
        <v/>
      </c>
      <c r="BB257" s="644" t="str">
        <f t="shared" si="65"/>
        <v/>
      </c>
      <c r="BC257" s="656" t="str">
        <f t="shared" si="71"/>
        <v/>
      </c>
      <c r="BD257" s="657" t="str">
        <f t="shared" si="67"/>
        <v/>
      </c>
      <c r="BE257" s="644" t="str">
        <f t="shared" si="68"/>
        <v/>
      </c>
      <c r="BF257" s="655" t="str" cm="1">
        <f t="array" ref="BF257">IF(SUMPRODUCT(COUNTIF(M257:O257, M257:O257))&gt;COUNTA(M257:O257),"error","")</f>
        <v/>
      </c>
      <c r="BG257" s="644" t="str">
        <f t="shared" si="72"/>
        <v/>
      </c>
      <c r="BH257" s="644" t="str">
        <f t="shared" si="73"/>
        <v/>
      </c>
      <c r="BI257" s="644" t="str">
        <f t="shared" si="66"/>
        <v/>
      </c>
      <c r="BJ257" s="647"/>
      <c r="BK257" s="638"/>
      <c r="BL257" s="644" t="str">
        <f t="shared" si="57"/>
        <v/>
      </c>
      <c r="BM257" s="644" t="str">
        <f t="shared" si="62"/>
        <v/>
      </c>
      <c r="BN257" s="644" t="str">
        <f t="shared" si="58"/>
        <v/>
      </c>
      <c r="BO257" s="644" t="str">
        <f t="shared" si="74"/>
        <v/>
      </c>
      <c r="BP257" s="641"/>
      <c r="BQ257" s="644"/>
      <c r="BR257" s="638"/>
      <c r="BS257" s="638"/>
      <c r="BT257" s="644" t="str">
        <f t="shared" si="59"/>
        <v/>
      </c>
      <c r="BU257" s="644" t="str">
        <f t="shared" si="60"/>
        <v/>
      </c>
      <c r="BV257" s="644" t="str">
        <f>IF(F257="","",IF(OR(分岐管理シート!AE255&lt;27,分岐管理シート!AE255&gt;38),"error",""))</f>
        <v/>
      </c>
      <c r="BW257" s="644" t="str">
        <f>IF(AND(D257="R7_補正", OR(分岐管理シート!AF255&lt;27,分岐管理シート!AF255&gt;38)),"error","")</f>
        <v/>
      </c>
      <c r="BX257" s="644" t="str">
        <f>IF(F257="","",IF(OR(分岐管理シート!AG255&lt;27,分岐管理シート!AG255&gt;39),"error",""))</f>
        <v/>
      </c>
      <c r="BY257" s="644" t="str">
        <f>IF(F257="","",IF(AND(AD257="－",OR(分岐管理シート!AG255&lt;27,分岐管理シート!AG255&gt;38)),"error",IF(AND(AD257="○",分岐管理シート!AG255&lt;27),"error","")))</f>
        <v/>
      </c>
      <c r="BZ257" s="641" t="str">
        <f>IF(OR(D257="", D257="R6_補正", D257="R7_予備"),
   "",IF(F257="","",IF(AND(VLOOKUP(AE257,―!$AH$15:$AI$40,2,FALSE) &lt;= VLOOKUP(AF257,―!$AH$15:$AI$40,2,FALSE),VLOOKUP(AF257,―!$AH$15:$AI$40,2,FALSE) &lt;= VLOOKUP(AG257,―!$AH$15:$AI$40,2,FALSE)),"","error")))</f>
        <v/>
      </c>
      <c r="CA257" s="647"/>
      <c r="CB257" s="638"/>
      <c r="CC257" s="638"/>
      <c r="CD257" s="644" t="str">
        <f>IF(F257="","",IF(OR(分岐管理シート!AJ255&lt;1,分岐管理シート!AJ255&gt;88),"error",""))</f>
        <v/>
      </c>
      <c r="CE257" s="644" t="str">
        <f t="shared" si="61"/>
        <v/>
      </c>
      <c r="CF257" s="644" t="str">
        <f>IF(F257="","",IF(OR(AND(分岐管理シート!D255=4, OR(分岐管理シート!AQ255&lt;4, 分岐管理シート!AQ255&gt;9)),AND(OR(分岐管理シート!D255=8, 分岐管理シート!D255=10), OR(分岐管理シート!AQ255&lt;7, 分岐管理シート!AQ255&gt;9))),"error",""))</f>
        <v/>
      </c>
      <c r="CG257" s="644" t="str">
        <f t="shared" si="75"/>
        <v/>
      </c>
      <c r="CH257" s="644" t="str">
        <f>分岐管理シート!BD255</f>
        <v/>
      </c>
      <c r="CI257" s="666" t="str">
        <f t="shared" si="76"/>
        <v/>
      </c>
    </row>
    <row r="258" spans="1:87" ht="24" x14ac:dyDescent="0.15">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88"/>
      <c r="AN258" s="567"/>
      <c r="AO258" s="691"/>
      <c r="AP258" s="564"/>
      <c r="AQ258" s="568"/>
      <c r="AR258" s="622"/>
      <c r="AS258" s="628"/>
      <c r="AT258" s="633"/>
      <c r="AU258" s="655" t="str">
        <f t="shared" si="63"/>
        <v/>
      </c>
      <c r="AV258" s="655" t="str">
        <f t="shared" si="64"/>
        <v/>
      </c>
      <c r="AW258" s="655" t="str">
        <f t="shared" si="53"/>
        <v/>
      </c>
      <c r="AX258" s="655" t="str">
        <f t="shared" si="54"/>
        <v/>
      </c>
      <c r="AY258" s="655" t="str">
        <f t="shared" si="55"/>
        <v/>
      </c>
      <c r="AZ258" s="655" t="str">
        <f>IF(F258="","",IF(OR(AND(分岐管理シート!D256=4,J258="Ⅱ．物価高の克服"),AND(分岐管理シート!D256=8,J258="米国関税措置"),AND(分岐管理シート!D256=10,J258="Ⅰ．生活の安全保障・物価高への対応")),"","error"))</f>
        <v/>
      </c>
      <c r="BA258" s="644" t="str">
        <f t="shared" si="56"/>
        <v/>
      </c>
      <c r="BB258" s="644" t="str">
        <f t="shared" si="65"/>
        <v/>
      </c>
      <c r="BC258" s="656" t="str">
        <f t="shared" si="71"/>
        <v/>
      </c>
      <c r="BD258" s="657" t="str">
        <f t="shared" si="67"/>
        <v/>
      </c>
      <c r="BE258" s="644" t="str">
        <f t="shared" si="68"/>
        <v/>
      </c>
      <c r="BF258" s="655" t="str" cm="1">
        <f t="array" ref="BF258">IF(SUMPRODUCT(COUNTIF(M258:O258, M258:O258))&gt;COUNTA(M258:O258),"error","")</f>
        <v/>
      </c>
      <c r="BG258" s="644" t="str">
        <f t="shared" si="72"/>
        <v/>
      </c>
      <c r="BH258" s="644" t="str">
        <f t="shared" si="73"/>
        <v/>
      </c>
      <c r="BI258" s="644" t="str">
        <f t="shared" si="66"/>
        <v/>
      </c>
      <c r="BJ258" s="647"/>
      <c r="BK258" s="638"/>
      <c r="BL258" s="644" t="str">
        <f t="shared" si="57"/>
        <v/>
      </c>
      <c r="BM258" s="644" t="str">
        <f t="shared" si="62"/>
        <v/>
      </c>
      <c r="BN258" s="644" t="str">
        <f t="shared" si="58"/>
        <v/>
      </c>
      <c r="BO258" s="644" t="str">
        <f t="shared" si="74"/>
        <v/>
      </c>
      <c r="BP258" s="641"/>
      <c r="BQ258" s="644"/>
      <c r="BR258" s="638"/>
      <c r="BS258" s="638"/>
      <c r="BT258" s="644" t="str">
        <f t="shared" si="59"/>
        <v/>
      </c>
      <c r="BU258" s="644" t="str">
        <f t="shared" si="60"/>
        <v/>
      </c>
      <c r="BV258" s="644" t="str">
        <f>IF(F258="","",IF(OR(分岐管理シート!AE256&lt;27,分岐管理シート!AE256&gt;38),"error",""))</f>
        <v/>
      </c>
      <c r="BW258" s="644" t="str">
        <f>IF(AND(D258="R7_補正", OR(分岐管理シート!AF256&lt;27,分岐管理シート!AF256&gt;38)),"error","")</f>
        <v/>
      </c>
      <c r="BX258" s="644" t="str">
        <f>IF(F258="","",IF(OR(分岐管理シート!AG256&lt;27,分岐管理シート!AG256&gt;39),"error",""))</f>
        <v/>
      </c>
      <c r="BY258" s="644" t="str">
        <f>IF(F258="","",IF(AND(AD258="－",OR(分岐管理シート!AG256&lt;27,分岐管理シート!AG256&gt;38)),"error",IF(AND(AD258="○",分岐管理シート!AG256&lt;27),"error","")))</f>
        <v/>
      </c>
      <c r="BZ258" s="641" t="str">
        <f>IF(OR(D258="", D258="R6_補正", D258="R7_予備"),
   "",IF(F258="","",IF(AND(VLOOKUP(AE258,―!$AH$15:$AI$40,2,FALSE) &lt;= VLOOKUP(AF258,―!$AH$15:$AI$40,2,FALSE),VLOOKUP(AF258,―!$AH$15:$AI$40,2,FALSE) &lt;= VLOOKUP(AG258,―!$AH$15:$AI$40,2,FALSE)),"","error")))</f>
        <v/>
      </c>
      <c r="CA258" s="647"/>
      <c r="CB258" s="638"/>
      <c r="CC258" s="638"/>
      <c r="CD258" s="644" t="str">
        <f>IF(F258="","",IF(OR(分岐管理シート!AJ256&lt;1,分岐管理シート!AJ256&gt;88),"error",""))</f>
        <v/>
      </c>
      <c r="CE258" s="644" t="str">
        <f t="shared" si="61"/>
        <v/>
      </c>
      <c r="CF258" s="644" t="str">
        <f>IF(F258="","",IF(OR(AND(分岐管理シート!D256=4, OR(分岐管理シート!AQ256&lt;4, 分岐管理シート!AQ256&gt;9)),AND(OR(分岐管理シート!D256=8, 分岐管理シート!D256=10), OR(分岐管理シート!AQ256&lt;7, 分岐管理シート!AQ256&gt;9))),"error",""))</f>
        <v/>
      </c>
      <c r="CG258" s="644" t="str">
        <f t="shared" si="75"/>
        <v/>
      </c>
      <c r="CH258" s="644" t="str">
        <f>分岐管理シート!BD256</f>
        <v/>
      </c>
      <c r="CI258" s="666" t="str">
        <f t="shared" si="76"/>
        <v/>
      </c>
    </row>
    <row r="259" spans="1:87" ht="24" x14ac:dyDescent="0.15">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88"/>
      <c r="AN259" s="567"/>
      <c r="AO259" s="691"/>
      <c r="AP259" s="564"/>
      <c r="AQ259" s="568"/>
      <c r="AR259" s="622"/>
      <c r="AS259" s="628"/>
      <c r="AT259" s="633"/>
      <c r="AU259" s="655" t="str">
        <f t="shared" si="63"/>
        <v/>
      </c>
      <c r="AV259" s="655" t="str">
        <f t="shared" si="64"/>
        <v/>
      </c>
      <c r="AW259" s="655" t="str">
        <f t="shared" si="53"/>
        <v/>
      </c>
      <c r="AX259" s="655" t="str">
        <f t="shared" si="54"/>
        <v/>
      </c>
      <c r="AY259" s="655" t="str">
        <f t="shared" si="55"/>
        <v/>
      </c>
      <c r="AZ259" s="655" t="str">
        <f>IF(F259="","",IF(OR(AND(分岐管理シート!D257=4,J259="Ⅱ．物価高の克服"),AND(分岐管理シート!D257=8,J259="米国関税措置"),AND(分岐管理シート!D257=10,J259="Ⅰ．生活の安全保障・物価高への対応")),"","error"))</f>
        <v/>
      </c>
      <c r="BA259" s="644" t="str">
        <f t="shared" si="56"/>
        <v/>
      </c>
      <c r="BB259" s="644" t="str">
        <f t="shared" si="65"/>
        <v/>
      </c>
      <c r="BC259" s="656" t="str">
        <f t="shared" si="71"/>
        <v/>
      </c>
      <c r="BD259" s="657" t="str">
        <f t="shared" si="67"/>
        <v/>
      </c>
      <c r="BE259" s="644" t="str">
        <f t="shared" si="68"/>
        <v/>
      </c>
      <c r="BF259" s="655" t="str" cm="1">
        <f t="array" ref="BF259">IF(SUMPRODUCT(COUNTIF(M259:O259, M259:O259))&gt;COUNTA(M259:O259),"error","")</f>
        <v/>
      </c>
      <c r="BG259" s="644" t="str">
        <f t="shared" si="72"/>
        <v/>
      </c>
      <c r="BH259" s="644" t="str">
        <f t="shared" si="73"/>
        <v/>
      </c>
      <c r="BI259" s="644" t="str">
        <f t="shared" si="66"/>
        <v/>
      </c>
      <c r="BJ259" s="647"/>
      <c r="BK259" s="638"/>
      <c r="BL259" s="644" t="str">
        <f t="shared" si="57"/>
        <v/>
      </c>
      <c r="BM259" s="644" t="str">
        <f t="shared" si="62"/>
        <v/>
      </c>
      <c r="BN259" s="644" t="str">
        <f t="shared" si="58"/>
        <v/>
      </c>
      <c r="BO259" s="644" t="str">
        <f t="shared" si="74"/>
        <v/>
      </c>
      <c r="BP259" s="641"/>
      <c r="BQ259" s="644"/>
      <c r="BR259" s="638"/>
      <c r="BS259" s="638"/>
      <c r="BT259" s="644" t="str">
        <f t="shared" si="59"/>
        <v/>
      </c>
      <c r="BU259" s="644" t="str">
        <f t="shared" si="60"/>
        <v/>
      </c>
      <c r="BV259" s="644" t="str">
        <f>IF(F259="","",IF(OR(分岐管理シート!AE257&lt;27,分岐管理シート!AE257&gt;38),"error",""))</f>
        <v/>
      </c>
      <c r="BW259" s="644" t="str">
        <f>IF(AND(D259="R7_補正", OR(分岐管理シート!AF257&lt;27,分岐管理シート!AF257&gt;38)),"error","")</f>
        <v/>
      </c>
      <c r="BX259" s="644" t="str">
        <f>IF(F259="","",IF(OR(分岐管理シート!AG257&lt;27,分岐管理シート!AG257&gt;39),"error",""))</f>
        <v/>
      </c>
      <c r="BY259" s="644" t="str">
        <f>IF(F259="","",IF(AND(AD259="－",OR(分岐管理シート!AG257&lt;27,分岐管理シート!AG257&gt;38)),"error",IF(AND(AD259="○",分岐管理シート!AG257&lt;27),"error","")))</f>
        <v/>
      </c>
      <c r="BZ259" s="641" t="str">
        <f>IF(OR(D259="", D259="R6_補正", D259="R7_予備"),
   "",IF(F259="","",IF(AND(VLOOKUP(AE259,―!$AH$15:$AI$40,2,FALSE) &lt;= VLOOKUP(AF259,―!$AH$15:$AI$40,2,FALSE),VLOOKUP(AF259,―!$AH$15:$AI$40,2,FALSE) &lt;= VLOOKUP(AG259,―!$AH$15:$AI$40,2,FALSE)),"","error")))</f>
        <v/>
      </c>
      <c r="CA259" s="647"/>
      <c r="CB259" s="638"/>
      <c r="CC259" s="638"/>
      <c r="CD259" s="644" t="str">
        <f>IF(F259="","",IF(OR(分岐管理シート!AJ257&lt;1,分岐管理シート!AJ257&gt;88),"error",""))</f>
        <v/>
      </c>
      <c r="CE259" s="644" t="str">
        <f t="shared" si="61"/>
        <v/>
      </c>
      <c r="CF259" s="644" t="str">
        <f>IF(F259="","",IF(OR(AND(分岐管理シート!D257=4, OR(分岐管理シート!AQ257&lt;4, 分岐管理シート!AQ257&gt;9)),AND(OR(分岐管理シート!D257=8, 分岐管理シート!D257=10), OR(分岐管理シート!AQ257&lt;7, 分岐管理シート!AQ257&gt;9))),"error",""))</f>
        <v/>
      </c>
      <c r="CG259" s="644" t="str">
        <f t="shared" si="75"/>
        <v/>
      </c>
      <c r="CH259" s="644" t="str">
        <f>分岐管理シート!BD257</f>
        <v/>
      </c>
      <c r="CI259" s="666" t="str">
        <f t="shared" si="76"/>
        <v/>
      </c>
    </row>
    <row r="260" spans="1:87" ht="24" x14ac:dyDescent="0.15">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88"/>
      <c r="AN260" s="567"/>
      <c r="AO260" s="691"/>
      <c r="AP260" s="564"/>
      <c r="AQ260" s="568"/>
      <c r="AR260" s="622"/>
      <c r="AS260" s="628"/>
      <c r="AT260" s="633"/>
      <c r="AU260" s="655" t="str">
        <f t="shared" si="63"/>
        <v/>
      </c>
      <c r="AV260" s="655" t="str">
        <f t="shared" si="64"/>
        <v/>
      </c>
      <c r="AW260" s="655" t="str">
        <f t="shared" si="53"/>
        <v/>
      </c>
      <c r="AX260" s="655" t="str">
        <f t="shared" si="54"/>
        <v/>
      </c>
      <c r="AY260" s="655" t="str">
        <f t="shared" si="55"/>
        <v/>
      </c>
      <c r="AZ260" s="655" t="str">
        <f>IF(F260="","",IF(OR(AND(分岐管理シート!D258=4,J260="Ⅱ．物価高の克服"),AND(分岐管理シート!D258=8,J260="米国関税措置"),AND(分岐管理シート!D258=10,J260="Ⅰ．生活の安全保障・物価高への対応")),"","error"))</f>
        <v/>
      </c>
      <c r="BA260" s="644" t="str">
        <f t="shared" si="56"/>
        <v/>
      </c>
      <c r="BB260" s="644" t="str">
        <f t="shared" si="65"/>
        <v/>
      </c>
      <c r="BC260" s="656" t="str">
        <f t="shared" si="71"/>
        <v/>
      </c>
      <c r="BD260" s="657" t="str">
        <f t="shared" si="67"/>
        <v/>
      </c>
      <c r="BE260" s="644" t="str">
        <f t="shared" si="68"/>
        <v/>
      </c>
      <c r="BF260" s="655" t="str" cm="1">
        <f t="array" ref="BF260">IF(SUMPRODUCT(COUNTIF(M260:O260, M260:O260))&gt;COUNTA(M260:O260),"error","")</f>
        <v/>
      </c>
      <c r="BG260" s="644" t="str">
        <f t="shared" si="72"/>
        <v/>
      </c>
      <c r="BH260" s="644" t="str">
        <f t="shared" si="73"/>
        <v/>
      </c>
      <c r="BI260" s="644" t="str">
        <f t="shared" si="66"/>
        <v/>
      </c>
      <c r="BJ260" s="647"/>
      <c r="BK260" s="638"/>
      <c r="BL260" s="644" t="str">
        <f t="shared" si="57"/>
        <v/>
      </c>
      <c r="BM260" s="644" t="str">
        <f t="shared" si="62"/>
        <v/>
      </c>
      <c r="BN260" s="644" t="str">
        <f t="shared" si="58"/>
        <v/>
      </c>
      <c r="BO260" s="644" t="str">
        <f t="shared" si="74"/>
        <v/>
      </c>
      <c r="BP260" s="641"/>
      <c r="BQ260" s="644"/>
      <c r="BR260" s="638"/>
      <c r="BS260" s="638"/>
      <c r="BT260" s="644" t="str">
        <f t="shared" si="59"/>
        <v/>
      </c>
      <c r="BU260" s="644" t="str">
        <f t="shared" si="60"/>
        <v/>
      </c>
      <c r="BV260" s="644" t="str">
        <f>IF(F260="","",IF(OR(分岐管理シート!AE258&lt;27,分岐管理シート!AE258&gt;38),"error",""))</f>
        <v/>
      </c>
      <c r="BW260" s="644" t="str">
        <f>IF(AND(D260="R7_補正", OR(分岐管理シート!AF258&lt;27,分岐管理シート!AF258&gt;38)),"error","")</f>
        <v/>
      </c>
      <c r="BX260" s="644" t="str">
        <f>IF(F260="","",IF(OR(分岐管理シート!AG258&lt;27,分岐管理シート!AG258&gt;39),"error",""))</f>
        <v/>
      </c>
      <c r="BY260" s="644" t="str">
        <f>IF(F260="","",IF(AND(AD260="－",OR(分岐管理シート!AG258&lt;27,分岐管理シート!AG258&gt;38)),"error",IF(AND(AD260="○",分岐管理シート!AG258&lt;27),"error","")))</f>
        <v/>
      </c>
      <c r="BZ260" s="641" t="str">
        <f>IF(OR(D260="", D260="R6_補正", D260="R7_予備"),
   "",IF(F260="","",IF(AND(VLOOKUP(AE260,―!$AH$15:$AI$40,2,FALSE) &lt;= VLOOKUP(AF260,―!$AH$15:$AI$40,2,FALSE),VLOOKUP(AF260,―!$AH$15:$AI$40,2,FALSE) &lt;= VLOOKUP(AG260,―!$AH$15:$AI$40,2,FALSE)),"","error")))</f>
        <v/>
      </c>
      <c r="CA260" s="647"/>
      <c r="CB260" s="638"/>
      <c r="CC260" s="638"/>
      <c r="CD260" s="644" t="str">
        <f>IF(F260="","",IF(OR(分岐管理シート!AJ258&lt;1,分岐管理シート!AJ258&gt;88),"error",""))</f>
        <v/>
      </c>
      <c r="CE260" s="644" t="str">
        <f t="shared" si="61"/>
        <v/>
      </c>
      <c r="CF260" s="644" t="str">
        <f>IF(F260="","",IF(OR(AND(分岐管理シート!D258=4, OR(分岐管理シート!AQ258&lt;4, 分岐管理シート!AQ258&gt;9)),AND(OR(分岐管理シート!D258=8, 分岐管理シート!D258=10), OR(分岐管理シート!AQ258&lt;7, 分岐管理シート!AQ258&gt;9))),"error",""))</f>
        <v/>
      </c>
      <c r="CG260" s="644" t="str">
        <f t="shared" si="75"/>
        <v/>
      </c>
      <c r="CH260" s="644" t="str">
        <f>分岐管理シート!BD258</f>
        <v/>
      </c>
      <c r="CI260" s="666" t="str">
        <f t="shared" si="76"/>
        <v/>
      </c>
    </row>
    <row r="261" spans="1:87" ht="24" x14ac:dyDescent="0.15">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88"/>
      <c r="AN261" s="567"/>
      <c r="AO261" s="691"/>
      <c r="AP261" s="564"/>
      <c r="AQ261" s="568"/>
      <c r="AR261" s="622"/>
      <c r="AS261" s="628"/>
      <c r="AT261" s="633"/>
      <c r="AU261" s="655" t="str">
        <f t="shared" si="63"/>
        <v/>
      </c>
      <c r="AV261" s="655" t="str">
        <f t="shared" si="64"/>
        <v/>
      </c>
      <c r="AW261" s="655" t="str">
        <f t="shared" si="53"/>
        <v/>
      </c>
      <c r="AX261" s="655" t="str">
        <f t="shared" si="54"/>
        <v/>
      </c>
      <c r="AY261" s="655" t="str">
        <f t="shared" si="55"/>
        <v/>
      </c>
      <c r="AZ261" s="655" t="str">
        <f>IF(F261="","",IF(OR(AND(分岐管理シート!D259=4,J261="Ⅱ．物価高の克服"),AND(分岐管理シート!D259=8,J261="米国関税措置"),AND(分岐管理シート!D259=10,J261="Ⅰ．生活の安全保障・物価高への対応")),"","error"))</f>
        <v/>
      </c>
      <c r="BA261" s="644" t="str">
        <f t="shared" si="56"/>
        <v/>
      </c>
      <c r="BB261" s="644" t="str">
        <f t="shared" si="65"/>
        <v/>
      </c>
      <c r="BC261" s="656" t="str">
        <f t="shared" si="71"/>
        <v/>
      </c>
      <c r="BD261" s="657" t="str">
        <f t="shared" si="67"/>
        <v/>
      </c>
      <c r="BE261" s="644" t="str">
        <f t="shared" si="68"/>
        <v/>
      </c>
      <c r="BF261" s="655" t="str" cm="1">
        <f t="array" ref="BF261">IF(SUMPRODUCT(COUNTIF(M261:O261, M261:O261))&gt;COUNTA(M261:O261),"error","")</f>
        <v/>
      </c>
      <c r="BG261" s="644" t="str">
        <f t="shared" si="72"/>
        <v/>
      </c>
      <c r="BH261" s="644" t="str">
        <f t="shared" si="73"/>
        <v/>
      </c>
      <c r="BI261" s="644" t="str">
        <f t="shared" si="66"/>
        <v/>
      </c>
      <c r="BJ261" s="647"/>
      <c r="BK261" s="638"/>
      <c r="BL261" s="644" t="str">
        <f t="shared" si="57"/>
        <v/>
      </c>
      <c r="BM261" s="644" t="str">
        <f t="shared" si="62"/>
        <v/>
      </c>
      <c r="BN261" s="644" t="str">
        <f t="shared" si="58"/>
        <v/>
      </c>
      <c r="BO261" s="644" t="str">
        <f t="shared" si="74"/>
        <v/>
      </c>
      <c r="BP261" s="641"/>
      <c r="BQ261" s="644"/>
      <c r="BR261" s="638"/>
      <c r="BS261" s="638"/>
      <c r="BT261" s="644" t="str">
        <f t="shared" si="59"/>
        <v/>
      </c>
      <c r="BU261" s="644" t="str">
        <f t="shared" si="60"/>
        <v/>
      </c>
      <c r="BV261" s="644" t="str">
        <f>IF(F261="","",IF(OR(分岐管理シート!AE259&lt;27,分岐管理シート!AE259&gt;38),"error",""))</f>
        <v/>
      </c>
      <c r="BW261" s="644" t="str">
        <f>IF(AND(D261="R7_補正", OR(分岐管理シート!AF259&lt;27,分岐管理シート!AF259&gt;38)),"error","")</f>
        <v/>
      </c>
      <c r="BX261" s="644" t="str">
        <f>IF(F261="","",IF(OR(分岐管理シート!AG259&lt;27,分岐管理シート!AG259&gt;39),"error",""))</f>
        <v/>
      </c>
      <c r="BY261" s="644" t="str">
        <f>IF(F261="","",IF(AND(AD261="－",OR(分岐管理シート!AG259&lt;27,分岐管理シート!AG259&gt;38)),"error",IF(AND(AD261="○",分岐管理シート!AG259&lt;27),"error","")))</f>
        <v/>
      </c>
      <c r="BZ261" s="641" t="str">
        <f>IF(OR(D261="", D261="R6_補正", D261="R7_予備"),
   "",IF(F261="","",IF(AND(VLOOKUP(AE261,―!$AH$15:$AI$40,2,FALSE) &lt;= VLOOKUP(AF261,―!$AH$15:$AI$40,2,FALSE),VLOOKUP(AF261,―!$AH$15:$AI$40,2,FALSE) &lt;= VLOOKUP(AG261,―!$AH$15:$AI$40,2,FALSE)),"","error")))</f>
        <v/>
      </c>
      <c r="CA261" s="647"/>
      <c r="CB261" s="638"/>
      <c r="CC261" s="638"/>
      <c r="CD261" s="644" t="str">
        <f>IF(F261="","",IF(OR(分岐管理シート!AJ259&lt;1,分岐管理シート!AJ259&gt;88),"error",""))</f>
        <v/>
      </c>
      <c r="CE261" s="644" t="str">
        <f t="shared" si="61"/>
        <v/>
      </c>
      <c r="CF261" s="644" t="str">
        <f>IF(F261="","",IF(OR(AND(分岐管理シート!D259=4, OR(分岐管理シート!AQ259&lt;4, 分岐管理シート!AQ259&gt;9)),AND(OR(分岐管理シート!D259=8, 分岐管理シート!D259=10), OR(分岐管理シート!AQ259&lt;7, 分岐管理シート!AQ259&gt;9))),"error",""))</f>
        <v/>
      </c>
      <c r="CG261" s="644" t="str">
        <f t="shared" si="75"/>
        <v/>
      </c>
      <c r="CH261" s="644" t="str">
        <f>分岐管理シート!BD259</f>
        <v/>
      </c>
      <c r="CI261" s="666" t="str">
        <f t="shared" si="76"/>
        <v/>
      </c>
    </row>
    <row r="262" spans="1:87" ht="24" x14ac:dyDescent="0.15">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88"/>
      <c r="AN262" s="567"/>
      <c r="AO262" s="691"/>
      <c r="AP262" s="564"/>
      <c r="AQ262" s="568"/>
      <c r="AR262" s="622"/>
      <c r="AS262" s="628"/>
      <c r="AT262" s="633"/>
      <c r="AU262" s="655" t="str">
        <f t="shared" si="63"/>
        <v/>
      </c>
      <c r="AV262" s="655" t="str">
        <f t="shared" si="64"/>
        <v/>
      </c>
      <c r="AW262" s="655" t="str">
        <f t="shared" si="53"/>
        <v/>
      </c>
      <c r="AX262" s="655" t="str">
        <f t="shared" si="54"/>
        <v/>
      </c>
      <c r="AY262" s="655" t="str">
        <f t="shared" si="55"/>
        <v/>
      </c>
      <c r="AZ262" s="655" t="str">
        <f>IF(F262="","",IF(OR(AND(分岐管理シート!D260=4,J262="Ⅱ．物価高の克服"),AND(分岐管理シート!D260=8,J262="米国関税措置"),AND(分岐管理シート!D260=10,J262="Ⅰ．生活の安全保障・物価高への対応")),"","error"))</f>
        <v/>
      </c>
      <c r="BA262" s="644" t="str">
        <f t="shared" si="56"/>
        <v/>
      </c>
      <c r="BB262" s="644" t="str">
        <f t="shared" si="65"/>
        <v/>
      </c>
      <c r="BC262" s="656" t="str">
        <f t="shared" si="71"/>
        <v/>
      </c>
      <c r="BD262" s="657" t="str">
        <f t="shared" si="67"/>
        <v/>
      </c>
      <c r="BE262" s="644" t="str">
        <f t="shared" si="68"/>
        <v/>
      </c>
      <c r="BF262" s="655" t="str" cm="1">
        <f t="array" ref="BF262">IF(SUMPRODUCT(COUNTIF(M262:O262, M262:O262))&gt;COUNTA(M262:O262),"error","")</f>
        <v/>
      </c>
      <c r="BG262" s="644" t="str">
        <f t="shared" si="72"/>
        <v/>
      </c>
      <c r="BH262" s="644" t="str">
        <f t="shared" si="73"/>
        <v/>
      </c>
      <c r="BI262" s="644" t="str">
        <f t="shared" si="66"/>
        <v/>
      </c>
      <c r="BJ262" s="647"/>
      <c r="BK262" s="638"/>
      <c r="BL262" s="644" t="str">
        <f t="shared" si="57"/>
        <v/>
      </c>
      <c r="BM262" s="644" t="str">
        <f t="shared" si="62"/>
        <v/>
      </c>
      <c r="BN262" s="644" t="str">
        <f t="shared" si="58"/>
        <v/>
      </c>
      <c r="BO262" s="644" t="str">
        <f t="shared" si="74"/>
        <v/>
      </c>
      <c r="BP262" s="641"/>
      <c r="BQ262" s="644"/>
      <c r="BR262" s="638"/>
      <c r="BS262" s="638"/>
      <c r="BT262" s="644" t="str">
        <f t="shared" si="59"/>
        <v/>
      </c>
      <c r="BU262" s="644" t="str">
        <f t="shared" si="60"/>
        <v/>
      </c>
      <c r="BV262" s="644" t="str">
        <f>IF(F262="","",IF(OR(分岐管理シート!AE260&lt;27,分岐管理シート!AE260&gt;38),"error",""))</f>
        <v/>
      </c>
      <c r="BW262" s="644" t="str">
        <f>IF(AND(D262="R7_補正", OR(分岐管理シート!AF260&lt;27,分岐管理シート!AF260&gt;38)),"error","")</f>
        <v/>
      </c>
      <c r="BX262" s="644" t="str">
        <f>IF(F262="","",IF(OR(分岐管理シート!AG260&lt;27,分岐管理シート!AG260&gt;39),"error",""))</f>
        <v/>
      </c>
      <c r="BY262" s="644" t="str">
        <f>IF(F262="","",IF(AND(AD262="－",OR(分岐管理シート!AG260&lt;27,分岐管理シート!AG260&gt;38)),"error",IF(AND(AD262="○",分岐管理シート!AG260&lt;27),"error","")))</f>
        <v/>
      </c>
      <c r="BZ262" s="641" t="str">
        <f>IF(OR(D262="", D262="R6_補正", D262="R7_予備"),
   "",IF(F262="","",IF(AND(VLOOKUP(AE262,―!$AH$15:$AI$40,2,FALSE) &lt;= VLOOKUP(AF262,―!$AH$15:$AI$40,2,FALSE),VLOOKUP(AF262,―!$AH$15:$AI$40,2,FALSE) &lt;= VLOOKUP(AG262,―!$AH$15:$AI$40,2,FALSE)),"","error")))</f>
        <v/>
      </c>
      <c r="CA262" s="647"/>
      <c r="CB262" s="638"/>
      <c r="CC262" s="638"/>
      <c r="CD262" s="644" t="str">
        <f>IF(F262="","",IF(OR(分岐管理シート!AJ260&lt;1,分岐管理シート!AJ260&gt;88),"error",""))</f>
        <v/>
      </c>
      <c r="CE262" s="644" t="str">
        <f t="shared" si="61"/>
        <v/>
      </c>
      <c r="CF262" s="644" t="str">
        <f>IF(F262="","",IF(OR(AND(分岐管理シート!D260=4, OR(分岐管理シート!AQ260&lt;4, 分岐管理シート!AQ260&gt;9)),AND(OR(分岐管理シート!D260=8, 分岐管理シート!D260=10), OR(分岐管理シート!AQ260&lt;7, 分岐管理シート!AQ260&gt;9))),"error",""))</f>
        <v/>
      </c>
      <c r="CG262" s="644" t="str">
        <f t="shared" si="75"/>
        <v/>
      </c>
      <c r="CH262" s="644" t="str">
        <f>分岐管理シート!BD260</f>
        <v/>
      </c>
      <c r="CI262" s="666" t="str">
        <f t="shared" si="76"/>
        <v/>
      </c>
    </row>
    <row r="263" spans="1:87" ht="24" x14ac:dyDescent="0.15">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88"/>
      <c r="AN263" s="567"/>
      <c r="AO263" s="691"/>
      <c r="AP263" s="564"/>
      <c r="AQ263" s="568"/>
      <c r="AR263" s="622"/>
      <c r="AS263" s="628"/>
      <c r="AT263" s="633"/>
      <c r="AU263" s="655" t="str">
        <f t="shared" si="63"/>
        <v/>
      </c>
      <c r="AV263" s="655" t="str">
        <f t="shared" si="64"/>
        <v/>
      </c>
      <c r="AW263" s="655" t="str">
        <f t="shared" si="53"/>
        <v/>
      </c>
      <c r="AX263" s="655" t="str">
        <f t="shared" si="54"/>
        <v/>
      </c>
      <c r="AY263" s="655" t="str">
        <f t="shared" si="55"/>
        <v/>
      </c>
      <c r="AZ263" s="655" t="str">
        <f>IF(F263="","",IF(OR(AND(分岐管理シート!D261=4,J263="Ⅱ．物価高の克服"),AND(分岐管理シート!D261=8,J263="米国関税措置"),AND(分岐管理シート!D261=10,J263="Ⅰ．生活の安全保障・物価高への対応")),"","error"))</f>
        <v/>
      </c>
      <c r="BA263" s="644" t="str">
        <f t="shared" si="56"/>
        <v/>
      </c>
      <c r="BB263" s="644" t="str">
        <f t="shared" si="65"/>
        <v/>
      </c>
      <c r="BC263" s="656" t="str">
        <f t="shared" si="71"/>
        <v/>
      </c>
      <c r="BD263" s="657" t="str">
        <f t="shared" si="67"/>
        <v/>
      </c>
      <c r="BE263" s="644" t="str">
        <f t="shared" si="68"/>
        <v/>
      </c>
      <c r="BF263" s="655" t="str" cm="1">
        <f t="array" ref="BF263">IF(SUMPRODUCT(COUNTIF(M263:O263, M263:O263))&gt;COUNTA(M263:O263),"error","")</f>
        <v/>
      </c>
      <c r="BG263" s="644" t="str">
        <f t="shared" si="72"/>
        <v/>
      </c>
      <c r="BH263" s="644" t="str">
        <f t="shared" si="73"/>
        <v/>
      </c>
      <c r="BI263" s="644" t="str">
        <f t="shared" si="66"/>
        <v/>
      </c>
      <c r="BJ263" s="647"/>
      <c r="BK263" s="638"/>
      <c r="BL263" s="644" t="str">
        <f t="shared" si="57"/>
        <v/>
      </c>
      <c r="BM263" s="644" t="str">
        <f t="shared" si="62"/>
        <v/>
      </c>
      <c r="BN263" s="644" t="str">
        <f t="shared" si="58"/>
        <v/>
      </c>
      <c r="BO263" s="644" t="str">
        <f t="shared" si="74"/>
        <v/>
      </c>
      <c r="BP263" s="641"/>
      <c r="BQ263" s="644"/>
      <c r="BR263" s="638"/>
      <c r="BS263" s="638"/>
      <c r="BT263" s="644" t="str">
        <f t="shared" si="59"/>
        <v/>
      </c>
      <c r="BU263" s="644" t="str">
        <f t="shared" si="60"/>
        <v/>
      </c>
      <c r="BV263" s="644" t="str">
        <f>IF(F263="","",IF(OR(分岐管理シート!AE261&lt;27,分岐管理シート!AE261&gt;38),"error",""))</f>
        <v/>
      </c>
      <c r="BW263" s="644" t="str">
        <f>IF(AND(D263="R7_補正", OR(分岐管理シート!AF261&lt;27,分岐管理シート!AF261&gt;38)),"error","")</f>
        <v/>
      </c>
      <c r="BX263" s="644" t="str">
        <f>IF(F263="","",IF(OR(分岐管理シート!AG261&lt;27,分岐管理シート!AG261&gt;39),"error",""))</f>
        <v/>
      </c>
      <c r="BY263" s="644" t="str">
        <f>IF(F263="","",IF(AND(AD263="－",OR(分岐管理シート!AG261&lt;27,分岐管理シート!AG261&gt;38)),"error",IF(AND(AD263="○",分岐管理シート!AG261&lt;27),"error","")))</f>
        <v/>
      </c>
      <c r="BZ263" s="641" t="str">
        <f>IF(OR(D263="", D263="R6_補正", D263="R7_予備"),
   "",IF(F263="","",IF(AND(VLOOKUP(AE263,―!$AH$15:$AI$40,2,FALSE) &lt;= VLOOKUP(AF263,―!$AH$15:$AI$40,2,FALSE),VLOOKUP(AF263,―!$AH$15:$AI$40,2,FALSE) &lt;= VLOOKUP(AG263,―!$AH$15:$AI$40,2,FALSE)),"","error")))</f>
        <v/>
      </c>
      <c r="CA263" s="647"/>
      <c r="CB263" s="638"/>
      <c r="CC263" s="638"/>
      <c r="CD263" s="644" t="str">
        <f>IF(F263="","",IF(OR(分岐管理シート!AJ261&lt;1,分岐管理シート!AJ261&gt;88),"error",""))</f>
        <v/>
      </c>
      <c r="CE263" s="644" t="str">
        <f t="shared" si="61"/>
        <v/>
      </c>
      <c r="CF263" s="644" t="str">
        <f>IF(F263="","",IF(OR(AND(分岐管理シート!D261=4, OR(分岐管理シート!AQ261&lt;4, 分岐管理シート!AQ261&gt;9)),AND(OR(分岐管理シート!D261=8, 分岐管理シート!D261=10), OR(分岐管理シート!AQ261&lt;7, 分岐管理シート!AQ261&gt;9))),"error",""))</f>
        <v/>
      </c>
      <c r="CG263" s="644" t="str">
        <f t="shared" si="75"/>
        <v/>
      </c>
      <c r="CH263" s="644" t="str">
        <f>分岐管理シート!BD261</f>
        <v/>
      </c>
      <c r="CI263" s="666" t="str">
        <f t="shared" si="76"/>
        <v/>
      </c>
    </row>
    <row r="264" spans="1:87" ht="24" x14ac:dyDescent="0.15">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88"/>
      <c r="AN264" s="567"/>
      <c r="AO264" s="691"/>
      <c r="AP264" s="564"/>
      <c r="AQ264" s="568"/>
      <c r="AR264" s="622"/>
      <c r="AS264" s="628"/>
      <c r="AT264" s="633"/>
      <c r="AU264" s="655" t="str">
        <f t="shared" si="63"/>
        <v/>
      </c>
      <c r="AV264" s="655" t="str">
        <f t="shared" si="64"/>
        <v/>
      </c>
      <c r="AW264" s="655" t="str">
        <f t="shared" si="53"/>
        <v/>
      </c>
      <c r="AX264" s="655" t="str">
        <f t="shared" si="54"/>
        <v/>
      </c>
      <c r="AY264" s="655" t="str">
        <f t="shared" si="55"/>
        <v/>
      </c>
      <c r="AZ264" s="655" t="str">
        <f>IF(F264="","",IF(OR(AND(分岐管理シート!D262=4,J264="Ⅱ．物価高の克服"),AND(分岐管理シート!D262=8,J264="米国関税措置"),AND(分岐管理シート!D262=10,J264="Ⅰ．生活の安全保障・物価高への対応")),"","error"))</f>
        <v/>
      </c>
      <c r="BA264" s="644" t="str">
        <f t="shared" si="56"/>
        <v/>
      </c>
      <c r="BB264" s="644" t="str">
        <f t="shared" si="65"/>
        <v/>
      </c>
      <c r="BC264" s="656" t="str">
        <f t="shared" si="71"/>
        <v/>
      </c>
      <c r="BD264" s="657" t="str">
        <f t="shared" si="67"/>
        <v/>
      </c>
      <c r="BE264" s="644" t="str">
        <f t="shared" si="68"/>
        <v/>
      </c>
      <c r="BF264" s="655" t="str" cm="1">
        <f t="array" ref="BF264">IF(SUMPRODUCT(COUNTIF(M264:O264, M264:O264))&gt;COUNTA(M264:O264),"error","")</f>
        <v/>
      </c>
      <c r="BG264" s="644" t="str">
        <f t="shared" si="72"/>
        <v/>
      </c>
      <c r="BH264" s="644" t="str">
        <f t="shared" si="73"/>
        <v/>
      </c>
      <c r="BI264" s="644" t="str">
        <f t="shared" si="66"/>
        <v/>
      </c>
      <c r="BJ264" s="647"/>
      <c r="BK264" s="638"/>
      <c r="BL264" s="644" t="str">
        <f t="shared" si="57"/>
        <v/>
      </c>
      <c r="BM264" s="644" t="str">
        <f t="shared" si="62"/>
        <v/>
      </c>
      <c r="BN264" s="644" t="str">
        <f t="shared" si="58"/>
        <v/>
      </c>
      <c r="BO264" s="644" t="str">
        <f t="shared" si="74"/>
        <v/>
      </c>
      <c r="BP264" s="641"/>
      <c r="BQ264" s="644"/>
      <c r="BR264" s="638"/>
      <c r="BS264" s="638"/>
      <c r="BT264" s="644" t="str">
        <f t="shared" si="59"/>
        <v/>
      </c>
      <c r="BU264" s="644" t="str">
        <f t="shared" si="60"/>
        <v/>
      </c>
      <c r="BV264" s="644" t="str">
        <f>IF(F264="","",IF(OR(分岐管理シート!AE262&lt;27,分岐管理シート!AE262&gt;38),"error",""))</f>
        <v/>
      </c>
      <c r="BW264" s="644" t="str">
        <f>IF(AND(D264="R7_補正", OR(分岐管理シート!AF262&lt;27,分岐管理シート!AF262&gt;38)),"error","")</f>
        <v/>
      </c>
      <c r="BX264" s="644" t="str">
        <f>IF(F264="","",IF(OR(分岐管理シート!AG262&lt;27,分岐管理シート!AG262&gt;39),"error",""))</f>
        <v/>
      </c>
      <c r="BY264" s="644" t="str">
        <f>IF(F264="","",IF(AND(AD264="－",OR(分岐管理シート!AG262&lt;27,分岐管理シート!AG262&gt;38)),"error",IF(AND(AD264="○",分岐管理シート!AG262&lt;27),"error","")))</f>
        <v/>
      </c>
      <c r="BZ264" s="641" t="str">
        <f>IF(OR(D264="", D264="R6_補正", D264="R7_予備"),
   "",IF(F264="","",IF(AND(VLOOKUP(AE264,―!$AH$15:$AI$40,2,FALSE) &lt;= VLOOKUP(AF264,―!$AH$15:$AI$40,2,FALSE),VLOOKUP(AF264,―!$AH$15:$AI$40,2,FALSE) &lt;= VLOOKUP(AG264,―!$AH$15:$AI$40,2,FALSE)),"","error")))</f>
        <v/>
      </c>
      <c r="CA264" s="647"/>
      <c r="CB264" s="638"/>
      <c r="CC264" s="638"/>
      <c r="CD264" s="644" t="str">
        <f>IF(F264="","",IF(OR(分岐管理シート!AJ262&lt;1,分岐管理シート!AJ262&gt;88),"error",""))</f>
        <v/>
      </c>
      <c r="CE264" s="644" t="str">
        <f t="shared" si="61"/>
        <v/>
      </c>
      <c r="CF264" s="644" t="str">
        <f>IF(F264="","",IF(OR(AND(分岐管理シート!D262=4, OR(分岐管理シート!AQ262&lt;4, 分岐管理シート!AQ262&gt;9)),AND(OR(分岐管理シート!D262=8, 分岐管理シート!D262=10), OR(分岐管理シート!AQ262&lt;7, 分岐管理シート!AQ262&gt;9))),"error",""))</f>
        <v/>
      </c>
      <c r="CG264" s="644" t="str">
        <f t="shared" si="75"/>
        <v/>
      </c>
      <c r="CH264" s="644" t="str">
        <f>分岐管理シート!BD262</f>
        <v/>
      </c>
      <c r="CI264" s="666" t="str">
        <f t="shared" si="76"/>
        <v/>
      </c>
    </row>
    <row r="265" spans="1:87" ht="24" x14ac:dyDescent="0.15">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88"/>
      <c r="AN265" s="567"/>
      <c r="AO265" s="691"/>
      <c r="AP265" s="564"/>
      <c r="AQ265" s="568"/>
      <c r="AR265" s="622"/>
      <c r="AS265" s="628"/>
      <c r="AT265" s="633"/>
      <c r="AU265" s="655" t="str">
        <f t="shared" si="63"/>
        <v/>
      </c>
      <c r="AV265" s="655" t="str">
        <f t="shared" si="64"/>
        <v/>
      </c>
      <c r="AW265" s="655" t="str">
        <f t="shared" si="53"/>
        <v/>
      </c>
      <c r="AX265" s="655" t="str">
        <f t="shared" si="54"/>
        <v/>
      </c>
      <c r="AY265" s="655" t="str">
        <f t="shared" si="55"/>
        <v/>
      </c>
      <c r="AZ265" s="655" t="str">
        <f>IF(F265="","",IF(OR(AND(分岐管理シート!D263=4,J265="Ⅱ．物価高の克服"),AND(分岐管理シート!D263=8,J265="米国関税措置"),AND(分岐管理シート!D263=10,J265="Ⅰ．生活の安全保障・物価高への対応")),"","error"))</f>
        <v/>
      </c>
      <c r="BA265" s="644" t="str">
        <f t="shared" si="56"/>
        <v/>
      </c>
      <c r="BB265" s="644" t="str">
        <f t="shared" si="65"/>
        <v/>
      </c>
      <c r="BC265" s="656" t="str">
        <f t="shared" si="71"/>
        <v/>
      </c>
      <c r="BD265" s="657" t="str">
        <f t="shared" si="67"/>
        <v/>
      </c>
      <c r="BE265" s="644" t="str">
        <f t="shared" si="68"/>
        <v/>
      </c>
      <c r="BF265" s="655" t="str" cm="1">
        <f t="array" ref="BF265">IF(SUMPRODUCT(COUNTIF(M265:O265, M265:O265))&gt;COUNTA(M265:O265),"error","")</f>
        <v/>
      </c>
      <c r="BG265" s="644" t="str">
        <f t="shared" si="72"/>
        <v/>
      </c>
      <c r="BH265" s="644" t="str">
        <f t="shared" si="73"/>
        <v/>
      </c>
      <c r="BI265" s="644" t="str">
        <f t="shared" si="66"/>
        <v/>
      </c>
      <c r="BJ265" s="647"/>
      <c r="BK265" s="638"/>
      <c r="BL265" s="644" t="str">
        <f t="shared" si="57"/>
        <v/>
      </c>
      <c r="BM265" s="644" t="str">
        <f t="shared" si="62"/>
        <v/>
      </c>
      <c r="BN265" s="644" t="str">
        <f t="shared" si="58"/>
        <v/>
      </c>
      <c r="BO265" s="644" t="str">
        <f t="shared" si="74"/>
        <v/>
      </c>
      <c r="BP265" s="641"/>
      <c r="BQ265" s="644"/>
      <c r="BR265" s="638"/>
      <c r="BS265" s="638"/>
      <c r="BT265" s="644" t="str">
        <f t="shared" si="59"/>
        <v/>
      </c>
      <c r="BU265" s="644" t="str">
        <f t="shared" si="60"/>
        <v/>
      </c>
      <c r="BV265" s="644" t="str">
        <f>IF(F265="","",IF(OR(分岐管理シート!AE263&lt;27,分岐管理シート!AE263&gt;38),"error",""))</f>
        <v/>
      </c>
      <c r="BW265" s="644" t="str">
        <f>IF(AND(D265="R7_補正", OR(分岐管理シート!AF263&lt;27,分岐管理シート!AF263&gt;38)),"error","")</f>
        <v/>
      </c>
      <c r="BX265" s="644" t="str">
        <f>IF(F265="","",IF(OR(分岐管理シート!AG263&lt;27,分岐管理シート!AG263&gt;39),"error",""))</f>
        <v/>
      </c>
      <c r="BY265" s="644" t="str">
        <f>IF(F265="","",IF(AND(AD265="－",OR(分岐管理シート!AG263&lt;27,分岐管理シート!AG263&gt;38)),"error",IF(AND(AD265="○",分岐管理シート!AG263&lt;27),"error","")))</f>
        <v/>
      </c>
      <c r="BZ265" s="641" t="str">
        <f>IF(OR(D265="", D265="R6_補正", D265="R7_予備"),
   "",IF(F265="","",IF(AND(VLOOKUP(AE265,―!$AH$15:$AI$40,2,FALSE) &lt;= VLOOKUP(AF265,―!$AH$15:$AI$40,2,FALSE),VLOOKUP(AF265,―!$AH$15:$AI$40,2,FALSE) &lt;= VLOOKUP(AG265,―!$AH$15:$AI$40,2,FALSE)),"","error")))</f>
        <v/>
      </c>
      <c r="CA265" s="647"/>
      <c r="CB265" s="638"/>
      <c r="CC265" s="638"/>
      <c r="CD265" s="644" t="str">
        <f>IF(F265="","",IF(OR(分岐管理シート!AJ263&lt;1,分岐管理シート!AJ263&gt;88),"error",""))</f>
        <v/>
      </c>
      <c r="CE265" s="644" t="str">
        <f t="shared" si="61"/>
        <v/>
      </c>
      <c r="CF265" s="644" t="str">
        <f>IF(F265="","",IF(OR(AND(分岐管理シート!D263=4, OR(分岐管理シート!AQ263&lt;4, 分岐管理シート!AQ263&gt;9)),AND(OR(分岐管理シート!D263=8, 分岐管理シート!D263=10), OR(分岐管理シート!AQ263&lt;7, 分岐管理シート!AQ263&gt;9))),"error",""))</f>
        <v/>
      </c>
      <c r="CG265" s="644" t="str">
        <f t="shared" si="75"/>
        <v/>
      </c>
      <c r="CH265" s="644" t="str">
        <f>分岐管理シート!BD263</f>
        <v/>
      </c>
      <c r="CI265" s="666" t="str">
        <f t="shared" si="76"/>
        <v/>
      </c>
    </row>
    <row r="266" spans="1:87" ht="24" x14ac:dyDescent="0.15">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88"/>
      <c r="AN266" s="567"/>
      <c r="AO266" s="691"/>
      <c r="AP266" s="564"/>
      <c r="AQ266" s="568"/>
      <c r="AR266" s="622"/>
      <c r="AS266" s="628"/>
      <c r="AT266" s="633"/>
      <c r="AU266" s="655" t="str">
        <f t="shared" si="63"/>
        <v/>
      </c>
      <c r="AV266" s="655" t="str">
        <f t="shared" si="64"/>
        <v/>
      </c>
      <c r="AW266" s="655" t="str">
        <f t="shared" si="53"/>
        <v/>
      </c>
      <c r="AX266" s="655" t="str">
        <f t="shared" si="54"/>
        <v/>
      </c>
      <c r="AY266" s="655" t="str">
        <f t="shared" si="55"/>
        <v/>
      </c>
      <c r="AZ266" s="655" t="str">
        <f>IF(F266="","",IF(OR(AND(分岐管理シート!D264=4,J266="Ⅱ．物価高の克服"),AND(分岐管理シート!D264=8,J266="米国関税措置"),AND(分岐管理シート!D264=10,J266="Ⅰ．生活の安全保障・物価高への対応")),"","error"))</f>
        <v/>
      </c>
      <c r="BA266" s="644" t="str">
        <f t="shared" si="56"/>
        <v/>
      </c>
      <c r="BB266" s="644" t="str">
        <f t="shared" si="65"/>
        <v/>
      </c>
      <c r="BC266" s="656" t="str">
        <f t="shared" si="71"/>
        <v/>
      </c>
      <c r="BD266" s="657" t="str">
        <f t="shared" si="67"/>
        <v/>
      </c>
      <c r="BE266" s="644" t="str">
        <f t="shared" si="68"/>
        <v/>
      </c>
      <c r="BF266" s="655" t="str" cm="1">
        <f t="array" ref="BF266">IF(SUMPRODUCT(COUNTIF(M266:O266, M266:O266))&gt;COUNTA(M266:O266),"error","")</f>
        <v/>
      </c>
      <c r="BG266" s="644" t="str">
        <f t="shared" si="72"/>
        <v/>
      </c>
      <c r="BH266" s="644" t="str">
        <f t="shared" si="73"/>
        <v/>
      </c>
      <c r="BI266" s="644" t="str">
        <f t="shared" si="66"/>
        <v/>
      </c>
      <c r="BJ266" s="647"/>
      <c r="BK266" s="638"/>
      <c r="BL266" s="644" t="str">
        <f t="shared" si="57"/>
        <v/>
      </c>
      <c r="BM266" s="644" t="str">
        <f t="shared" si="62"/>
        <v/>
      </c>
      <c r="BN266" s="644" t="str">
        <f t="shared" si="58"/>
        <v/>
      </c>
      <c r="BO266" s="644" t="str">
        <f t="shared" si="74"/>
        <v/>
      </c>
      <c r="BP266" s="641"/>
      <c r="BQ266" s="644"/>
      <c r="BR266" s="638"/>
      <c r="BS266" s="638"/>
      <c r="BT266" s="644" t="str">
        <f t="shared" si="59"/>
        <v/>
      </c>
      <c r="BU266" s="644" t="str">
        <f t="shared" si="60"/>
        <v/>
      </c>
      <c r="BV266" s="644" t="str">
        <f>IF(F266="","",IF(OR(分岐管理シート!AE264&lt;27,分岐管理シート!AE264&gt;38),"error",""))</f>
        <v/>
      </c>
      <c r="BW266" s="644" t="str">
        <f>IF(AND(D266="R7_補正", OR(分岐管理シート!AF264&lt;27,分岐管理シート!AF264&gt;38)),"error","")</f>
        <v/>
      </c>
      <c r="BX266" s="644" t="str">
        <f>IF(F266="","",IF(OR(分岐管理シート!AG264&lt;27,分岐管理シート!AG264&gt;39),"error",""))</f>
        <v/>
      </c>
      <c r="BY266" s="644" t="str">
        <f>IF(F266="","",IF(AND(AD266="－",OR(分岐管理シート!AG264&lt;27,分岐管理シート!AG264&gt;38)),"error",IF(AND(AD266="○",分岐管理シート!AG264&lt;27),"error","")))</f>
        <v/>
      </c>
      <c r="BZ266" s="641" t="str">
        <f>IF(OR(D266="", D266="R6_補正", D266="R7_予備"),
   "",IF(F266="","",IF(AND(VLOOKUP(AE266,―!$AH$15:$AI$40,2,FALSE) &lt;= VLOOKUP(AF266,―!$AH$15:$AI$40,2,FALSE),VLOOKUP(AF266,―!$AH$15:$AI$40,2,FALSE) &lt;= VLOOKUP(AG266,―!$AH$15:$AI$40,2,FALSE)),"","error")))</f>
        <v/>
      </c>
      <c r="CA266" s="647"/>
      <c r="CB266" s="638"/>
      <c r="CC266" s="638"/>
      <c r="CD266" s="644" t="str">
        <f>IF(F266="","",IF(OR(分岐管理シート!AJ264&lt;1,分岐管理シート!AJ264&gt;88),"error",""))</f>
        <v/>
      </c>
      <c r="CE266" s="644" t="str">
        <f t="shared" si="61"/>
        <v/>
      </c>
      <c r="CF266" s="644" t="str">
        <f>IF(F266="","",IF(OR(AND(分岐管理シート!D264=4, OR(分岐管理シート!AQ264&lt;4, 分岐管理シート!AQ264&gt;9)),AND(OR(分岐管理シート!D264=8, 分岐管理シート!D264=10), OR(分岐管理シート!AQ264&lt;7, 分岐管理シート!AQ264&gt;9))),"error",""))</f>
        <v/>
      </c>
      <c r="CG266" s="644" t="str">
        <f t="shared" si="75"/>
        <v/>
      </c>
      <c r="CH266" s="644" t="str">
        <f>分岐管理シート!BD264</f>
        <v/>
      </c>
      <c r="CI266" s="666" t="str">
        <f t="shared" si="76"/>
        <v/>
      </c>
    </row>
    <row r="267" spans="1:87" ht="24" x14ac:dyDescent="0.15">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88"/>
      <c r="AN267" s="567"/>
      <c r="AO267" s="691"/>
      <c r="AP267" s="564"/>
      <c r="AQ267" s="568"/>
      <c r="AR267" s="622"/>
      <c r="AS267" s="628"/>
      <c r="AT267" s="633"/>
      <c r="AU267" s="655" t="str">
        <f t="shared" si="63"/>
        <v/>
      </c>
      <c r="AV267" s="655" t="str">
        <f t="shared" si="64"/>
        <v/>
      </c>
      <c r="AW267" s="655" t="str">
        <f t="shared" ref="AW267:AW330" si="77">IF(F267="","",IF(G267="○","","error"))</f>
        <v/>
      </c>
      <c r="AX267" s="655" t="str">
        <f t="shared" ref="AX267:AX330" si="78">IF(F267="","",IF(H267="○","","error"))</f>
        <v/>
      </c>
      <c r="AY267" s="655" t="str">
        <f t="shared" ref="AY267:AY330" si="79">IF(F267="","",IF(I267="","error",""))</f>
        <v/>
      </c>
      <c r="AZ267" s="655" t="str">
        <f>IF(F267="","",IF(OR(AND(分岐管理シート!D265=4,J267="Ⅱ．物価高の克服"),AND(分岐管理シート!D265=8,J267="米国関税措置"),AND(分岐管理シート!D265=10,J267="Ⅰ．生活の安全保障・物価高への対応")),"","error"))</f>
        <v/>
      </c>
      <c r="BA267" s="644" t="str">
        <f t="shared" ref="BA267:BA330" si="80">IF(F267="","",IF(K267="○","","error"))</f>
        <v/>
      </c>
      <c r="BB267" s="644" t="str">
        <f t="shared" si="65"/>
        <v/>
      </c>
      <c r="BC267" s="656" t="str">
        <f t="shared" si="71"/>
        <v/>
      </c>
      <c r="BD267" s="657" t="str">
        <f t="shared" si="67"/>
        <v/>
      </c>
      <c r="BE267" s="644" t="str">
        <f t="shared" si="68"/>
        <v/>
      </c>
      <c r="BF267" s="655" t="str" cm="1">
        <f t="array" ref="BF267">IF(SUMPRODUCT(COUNTIF(M267:O267, M267:O267))&gt;COUNTA(M267:O267),"error","")</f>
        <v/>
      </c>
      <c r="BG267" s="644" t="str">
        <f t="shared" si="72"/>
        <v/>
      </c>
      <c r="BH267" s="644" t="str">
        <f t="shared" si="73"/>
        <v/>
      </c>
      <c r="BI267" s="644" t="str">
        <f t="shared" si="66"/>
        <v/>
      </c>
      <c r="BJ267" s="647"/>
      <c r="BK267" s="638"/>
      <c r="BL267" s="644" t="str">
        <f t="shared" ref="BL267:BL330" si="81">IF(F267="","",IF(R267&gt;0,"","error"))</f>
        <v/>
      </c>
      <c r="BM267" s="644" t="str">
        <f t="shared" si="62"/>
        <v/>
      </c>
      <c r="BN267" s="644" t="str">
        <f t="shared" ref="BN267:BN330" si="82">IF(F267="","",IF(Q267&gt;0,"","error"))</f>
        <v/>
      </c>
      <c r="BO267" s="644" t="str">
        <f t="shared" si="74"/>
        <v/>
      </c>
      <c r="BP267" s="641"/>
      <c r="BQ267" s="644"/>
      <c r="BR267" s="638"/>
      <c r="BS267" s="638"/>
      <c r="BT267" s="644" t="str">
        <f t="shared" ref="BT267:BT330" si="83">IF(F267="","",IF(AA267="","error",""))</f>
        <v/>
      </c>
      <c r="BU267" s="644" t="str">
        <f t="shared" ref="BU267:BU330" si="84">IF(F267="","",IF(OR(AB267="",AC267="",AD267=""),"error",""))</f>
        <v/>
      </c>
      <c r="BV267" s="644" t="str">
        <f>IF(F267="","",IF(OR(分岐管理シート!AE265&lt;27,分岐管理シート!AE265&gt;38),"error",""))</f>
        <v/>
      </c>
      <c r="BW267" s="644" t="str">
        <f>IF(AND(D267="R7_補正", OR(分岐管理シート!AF265&lt;27,分岐管理シート!AF265&gt;38)),"error","")</f>
        <v/>
      </c>
      <c r="BX267" s="644" t="str">
        <f>IF(F267="","",IF(OR(分岐管理シート!AG265&lt;27,分岐管理シート!AG265&gt;39),"error",""))</f>
        <v/>
      </c>
      <c r="BY267" s="644" t="str">
        <f>IF(F267="","",IF(AND(AD267="－",OR(分岐管理シート!AG265&lt;27,分岐管理シート!AG265&gt;38)),"error",IF(AND(AD267="○",分岐管理シート!AG265&lt;27),"error","")))</f>
        <v/>
      </c>
      <c r="BZ267" s="641" t="str">
        <f>IF(OR(D267="", D267="R6_補正", D267="R7_予備"),
   "",IF(F267="","",IF(AND(VLOOKUP(AE267,―!$AH$15:$AI$40,2,FALSE) &lt;= VLOOKUP(AF267,―!$AH$15:$AI$40,2,FALSE),VLOOKUP(AF267,―!$AH$15:$AI$40,2,FALSE) &lt;= VLOOKUP(AG267,―!$AH$15:$AI$40,2,FALSE)),"","error")))</f>
        <v/>
      </c>
      <c r="CA267" s="647"/>
      <c r="CB267" s="638"/>
      <c r="CC267" s="638"/>
      <c r="CD267" s="644" t="str">
        <f>IF(F267="","",IF(OR(分岐管理シート!AJ265&lt;1,分岐管理シート!AJ265&gt;88),"error",""))</f>
        <v/>
      </c>
      <c r="CE267" s="644" t="str">
        <f t="shared" si="61"/>
        <v/>
      </c>
      <c r="CF267" s="644" t="str">
        <f>IF(F267="","",IF(OR(AND(分岐管理シート!D265=4, OR(分岐管理シート!AQ265&lt;4, 分岐管理シート!AQ265&gt;9)),AND(OR(分岐管理シート!D265=8, 分岐管理シート!D265=10), OR(分岐管理シート!AQ265&lt;7, 分岐管理シート!AQ265&gt;9))),"error",""))</f>
        <v/>
      </c>
      <c r="CG267" s="644" t="str">
        <f t="shared" si="75"/>
        <v/>
      </c>
      <c r="CH267" s="644" t="str">
        <f>分岐管理シート!BD265</f>
        <v/>
      </c>
      <c r="CI267" s="666" t="str">
        <f t="shared" si="76"/>
        <v/>
      </c>
    </row>
    <row r="268" spans="1:87" ht="24" x14ac:dyDescent="0.15">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88"/>
      <c r="AN268" s="567"/>
      <c r="AO268" s="691"/>
      <c r="AP268" s="564"/>
      <c r="AQ268" s="568"/>
      <c r="AR268" s="622"/>
      <c r="AS268" s="628"/>
      <c r="AT268" s="633"/>
      <c r="AU268" s="655" t="str">
        <f t="shared" si="63"/>
        <v/>
      </c>
      <c r="AV268" s="655" t="str">
        <f t="shared" si="64"/>
        <v/>
      </c>
      <c r="AW268" s="655" t="str">
        <f t="shared" si="77"/>
        <v/>
      </c>
      <c r="AX268" s="655" t="str">
        <f t="shared" si="78"/>
        <v/>
      </c>
      <c r="AY268" s="655" t="str">
        <f t="shared" si="79"/>
        <v/>
      </c>
      <c r="AZ268" s="655" t="str">
        <f>IF(F268="","",IF(OR(AND(分岐管理シート!D266=4,J268="Ⅱ．物価高の克服"),AND(分岐管理シート!D266=8,J268="米国関税措置"),AND(分岐管理シート!D266=10,J268="Ⅰ．生活の安全保障・物価高への対応")),"","error"))</f>
        <v/>
      </c>
      <c r="BA268" s="644" t="str">
        <f t="shared" si="80"/>
        <v/>
      </c>
      <c r="BB268" s="644" t="str">
        <f t="shared" si="65"/>
        <v/>
      </c>
      <c r="BC268" s="656" t="str">
        <f t="shared" si="71"/>
        <v/>
      </c>
      <c r="BD268" s="657" t="str">
        <f t="shared" si="67"/>
        <v/>
      </c>
      <c r="BE268" s="644" t="str">
        <f t="shared" si="68"/>
        <v/>
      </c>
      <c r="BF268" s="655" t="str" cm="1">
        <f t="array" ref="BF268">IF(SUMPRODUCT(COUNTIF(M268:O268, M268:O268))&gt;COUNTA(M268:O268),"error","")</f>
        <v/>
      </c>
      <c r="BG268" s="644" t="str">
        <f t="shared" si="72"/>
        <v/>
      </c>
      <c r="BH268" s="644" t="str">
        <f t="shared" si="73"/>
        <v/>
      </c>
      <c r="BI268" s="644" t="str">
        <f t="shared" si="66"/>
        <v/>
      </c>
      <c r="BJ268" s="647"/>
      <c r="BK268" s="638"/>
      <c r="BL268" s="644" t="str">
        <f t="shared" si="81"/>
        <v/>
      </c>
      <c r="BM268" s="644" t="str">
        <f t="shared" si="62"/>
        <v/>
      </c>
      <c r="BN268" s="644" t="str">
        <f t="shared" si="82"/>
        <v/>
      </c>
      <c r="BO268" s="644" t="str">
        <f t="shared" si="74"/>
        <v/>
      </c>
      <c r="BP268" s="641"/>
      <c r="BQ268" s="644"/>
      <c r="BR268" s="638"/>
      <c r="BS268" s="638"/>
      <c r="BT268" s="644" t="str">
        <f t="shared" si="83"/>
        <v/>
      </c>
      <c r="BU268" s="644" t="str">
        <f t="shared" si="84"/>
        <v/>
      </c>
      <c r="BV268" s="644" t="str">
        <f>IF(F268="","",IF(OR(分岐管理シート!AE266&lt;27,分岐管理シート!AE266&gt;38),"error",""))</f>
        <v/>
      </c>
      <c r="BW268" s="644" t="str">
        <f>IF(AND(D268="R7_補正", OR(分岐管理シート!AF266&lt;27,分岐管理シート!AF266&gt;38)),"error","")</f>
        <v/>
      </c>
      <c r="BX268" s="644" t="str">
        <f>IF(F268="","",IF(OR(分岐管理シート!AG266&lt;27,分岐管理シート!AG266&gt;39),"error",""))</f>
        <v/>
      </c>
      <c r="BY268" s="644" t="str">
        <f>IF(F268="","",IF(AND(AD268="－",OR(分岐管理シート!AG266&lt;27,分岐管理シート!AG266&gt;38)),"error",IF(AND(AD268="○",分岐管理シート!AG266&lt;27),"error","")))</f>
        <v/>
      </c>
      <c r="BZ268" s="641" t="str">
        <f>IF(OR(D268="", D268="R6_補正", D268="R7_予備"),
   "",IF(F268="","",IF(AND(VLOOKUP(AE268,―!$AH$15:$AI$40,2,FALSE) &lt;= VLOOKUP(AF268,―!$AH$15:$AI$40,2,FALSE),VLOOKUP(AF268,―!$AH$15:$AI$40,2,FALSE) &lt;= VLOOKUP(AG268,―!$AH$15:$AI$40,2,FALSE)),"","error")))</f>
        <v/>
      </c>
      <c r="CA268" s="647"/>
      <c r="CB268" s="638"/>
      <c r="CC268" s="638"/>
      <c r="CD268" s="644" t="str">
        <f>IF(F268="","",IF(OR(分岐管理シート!AJ266&lt;1,分岐管理シート!AJ266&gt;88),"error",""))</f>
        <v/>
      </c>
      <c r="CE268" s="644" t="str">
        <f t="shared" ref="CE268:CE331" si="85">IF(F268="","",IF(OR(AH268="",AI268="",AP268=""),"error",""))</f>
        <v/>
      </c>
      <c r="CF268" s="644" t="str">
        <f>IF(F268="","",IF(OR(AND(分岐管理シート!D266=4, OR(分岐管理シート!AQ266&lt;4, 分岐管理シート!AQ266&gt;9)),AND(OR(分岐管理シート!D266=8, 分岐管理シート!D266=10), OR(分岐管理シート!AQ266&lt;7, 分岐管理シート!AQ266&gt;9))),"error",""))</f>
        <v/>
      </c>
      <c r="CG268" s="644" t="str">
        <f t="shared" si="75"/>
        <v/>
      </c>
      <c r="CH268" s="644" t="str">
        <f>分岐管理シート!BD266</f>
        <v/>
      </c>
      <c r="CI268" s="666" t="str">
        <f t="shared" si="76"/>
        <v/>
      </c>
    </row>
    <row r="269" spans="1:87" ht="24" x14ac:dyDescent="0.15">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88"/>
      <c r="AN269" s="567"/>
      <c r="AO269" s="691"/>
      <c r="AP269" s="564"/>
      <c r="AQ269" s="568"/>
      <c r="AR269" s="622"/>
      <c r="AS269" s="628"/>
      <c r="AT269" s="633"/>
      <c r="AU269" s="655" t="str">
        <f t="shared" si="63"/>
        <v/>
      </c>
      <c r="AV269" s="655" t="str">
        <f t="shared" si="64"/>
        <v/>
      </c>
      <c r="AW269" s="655" t="str">
        <f t="shared" si="77"/>
        <v/>
      </c>
      <c r="AX269" s="655" t="str">
        <f t="shared" si="78"/>
        <v/>
      </c>
      <c r="AY269" s="655" t="str">
        <f t="shared" si="79"/>
        <v/>
      </c>
      <c r="AZ269" s="655" t="str">
        <f>IF(F269="","",IF(OR(AND(分岐管理シート!D267=4,J269="Ⅱ．物価高の克服"),AND(分岐管理シート!D267=8,J269="米国関税措置"),AND(分岐管理シート!D267=10,J269="Ⅰ．生活の安全保障・物価高への対応")),"","error"))</f>
        <v/>
      </c>
      <c r="BA269" s="644" t="str">
        <f t="shared" si="80"/>
        <v/>
      </c>
      <c r="BB269" s="644" t="str">
        <f t="shared" si="65"/>
        <v/>
      </c>
      <c r="BC269" s="656" t="str">
        <f t="shared" si="71"/>
        <v/>
      </c>
      <c r="BD269" s="657" t="str">
        <f t="shared" si="67"/>
        <v/>
      </c>
      <c r="BE269" s="644" t="str">
        <f t="shared" si="68"/>
        <v/>
      </c>
      <c r="BF269" s="655" t="str" cm="1">
        <f t="array" ref="BF269">IF(SUMPRODUCT(COUNTIF(M269:O269, M269:O269))&gt;COUNTA(M269:O269),"error","")</f>
        <v/>
      </c>
      <c r="BG269" s="644" t="str">
        <f t="shared" si="72"/>
        <v/>
      </c>
      <c r="BH269" s="644" t="str">
        <f t="shared" si="73"/>
        <v/>
      </c>
      <c r="BI269" s="644" t="str">
        <f t="shared" si="66"/>
        <v/>
      </c>
      <c r="BJ269" s="647"/>
      <c r="BK269" s="638"/>
      <c r="BL269" s="644" t="str">
        <f t="shared" si="81"/>
        <v/>
      </c>
      <c r="BM269" s="644" t="str">
        <f t="shared" si="62"/>
        <v/>
      </c>
      <c r="BN269" s="644" t="str">
        <f t="shared" si="82"/>
        <v/>
      </c>
      <c r="BO269" s="644" t="str">
        <f t="shared" si="74"/>
        <v/>
      </c>
      <c r="BP269" s="641"/>
      <c r="BQ269" s="644"/>
      <c r="BR269" s="638"/>
      <c r="BS269" s="638"/>
      <c r="BT269" s="644" t="str">
        <f t="shared" si="83"/>
        <v/>
      </c>
      <c r="BU269" s="644" t="str">
        <f t="shared" si="84"/>
        <v/>
      </c>
      <c r="BV269" s="644" t="str">
        <f>IF(F269="","",IF(OR(分岐管理シート!AE267&lt;27,分岐管理シート!AE267&gt;38),"error",""))</f>
        <v/>
      </c>
      <c r="BW269" s="644" t="str">
        <f>IF(AND(D269="R7_補正", OR(分岐管理シート!AF267&lt;27,分岐管理シート!AF267&gt;38)),"error","")</f>
        <v/>
      </c>
      <c r="BX269" s="644" t="str">
        <f>IF(F269="","",IF(OR(分岐管理シート!AG267&lt;27,分岐管理シート!AG267&gt;39),"error",""))</f>
        <v/>
      </c>
      <c r="BY269" s="644" t="str">
        <f>IF(F269="","",IF(AND(AD269="－",OR(分岐管理シート!AG267&lt;27,分岐管理シート!AG267&gt;38)),"error",IF(AND(AD269="○",分岐管理シート!AG267&lt;27),"error","")))</f>
        <v/>
      </c>
      <c r="BZ269" s="641" t="str">
        <f>IF(OR(D269="", D269="R6_補正", D269="R7_予備"),
   "",IF(F269="","",IF(AND(VLOOKUP(AE269,―!$AH$15:$AI$40,2,FALSE) &lt;= VLOOKUP(AF269,―!$AH$15:$AI$40,2,FALSE),VLOOKUP(AF269,―!$AH$15:$AI$40,2,FALSE) &lt;= VLOOKUP(AG269,―!$AH$15:$AI$40,2,FALSE)),"","error")))</f>
        <v/>
      </c>
      <c r="CA269" s="647"/>
      <c r="CB269" s="638"/>
      <c r="CC269" s="638"/>
      <c r="CD269" s="644" t="str">
        <f>IF(F269="","",IF(OR(分岐管理シート!AJ267&lt;1,分岐管理シート!AJ267&gt;88),"error",""))</f>
        <v/>
      </c>
      <c r="CE269" s="644" t="str">
        <f t="shared" si="85"/>
        <v/>
      </c>
      <c r="CF269" s="644" t="str">
        <f>IF(F269="","",IF(OR(AND(分岐管理シート!D267=4, OR(分岐管理シート!AQ267&lt;4, 分岐管理シート!AQ267&gt;9)),AND(OR(分岐管理シート!D267=8, 分岐管理シート!D267=10), OR(分岐管理シート!AQ267&lt;7, 分岐管理シート!AQ267&gt;9))),"error",""))</f>
        <v/>
      </c>
      <c r="CG269" s="644" t="str">
        <f t="shared" si="75"/>
        <v/>
      </c>
      <c r="CH269" s="644" t="str">
        <f>分岐管理シート!BD267</f>
        <v/>
      </c>
      <c r="CI269" s="666" t="str">
        <f t="shared" si="76"/>
        <v/>
      </c>
    </row>
    <row r="270" spans="1:87" ht="24" x14ac:dyDescent="0.15">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88"/>
      <c r="AN270" s="567"/>
      <c r="AO270" s="691"/>
      <c r="AP270" s="564"/>
      <c r="AQ270" s="568"/>
      <c r="AR270" s="622"/>
      <c r="AS270" s="628"/>
      <c r="AT270" s="633"/>
      <c r="AU270" s="655" t="str">
        <f t="shared" si="63"/>
        <v/>
      </c>
      <c r="AV270" s="655" t="str">
        <f t="shared" si="64"/>
        <v/>
      </c>
      <c r="AW270" s="655" t="str">
        <f t="shared" si="77"/>
        <v/>
      </c>
      <c r="AX270" s="655" t="str">
        <f t="shared" si="78"/>
        <v/>
      </c>
      <c r="AY270" s="655" t="str">
        <f t="shared" si="79"/>
        <v/>
      </c>
      <c r="AZ270" s="655" t="str">
        <f>IF(F270="","",IF(OR(AND(分岐管理シート!D268=4,J270="Ⅱ．物価高の克服"),AND(分岐管理シート!D268=8,J270="米国関税措置"),AND(分岐管理シート!D268=10,J270="Ⅰ．生活の安全保障・物価高への対応")),"","error"))</f>
        <v/>
      </c>
      <c r="BA270" s="644" t="str">
        <f t="shared" si="80"/>
        <v/>
      </c>
      <c r="BB270" s="644" t="str">
        <f t="shared" si="65"/>
        <v/>
      </c>
      <c r="BC270" s="656" t="str">
        <f t="shared" si="71"/>
        <v/>
      </c>
      <c r="BD270" s="657" t="str">
        <f t="shared" si="67"/>
        <v/>
      </c>
      <c r="BE270" s="644" t="str">
        <f t="shared" si="68"/>
        <v/>
      </c>
      <c r="BF270" s="655" t="str" cm="1">
        <f t="array" ref="BF270">IF(SUMPRODUCT(COUNTIF(M270:O270, M270:O270))&gt;COUNTA(M270:O270),"error","")</f>
        <v/>
      </c>
      <c r="BG270" s="644" t="str">
        <f t="shared" si="72"/>
        <v/>
      </c>
      <c r="BH270" s="644" t="str">
        <f t="shared" si="73"/>
        <v/>
      </c>
      <c r="BI270" s="644" t="str">
        <f t="shared" si="66"/>
        <v/>
      </c>
      <c r="BJ270" s="647"/>
      <c r="BK270" s="638"/>
      <c r="BL270" s="644" t="str">
        <f t="shared" si="81"/>
        <v/>
      </c>
      <c r="BM270" s="644" t="str">
        <f t="shared" ref="BM270:BM333" si="86">IF(F270="","",IF(R270=INT(R270),"","error"))</f>
        <v/>
      </c>
      <c r="BN270" s="644" t="str">
        <f t="shared" si="82"/>
        <v/>
      </c>
      <c r="BO270" s="644" t="str">
        <f t="shared" si="74"/>
        <v/>
      </c>
      <c r="BP270" s="641"/>
      <c r="BQ270" s="644"/>
      <c r="BR270" s="638"/>
      <c r="BS270" s="638"/>
      <c r="BT270" s="644" t="str">
        <f t="shared" si="83"/>
        <v/>
      </c>
      <c r="BU270" s="644" t="str">
        <f t="shared" si="84"/>
        <v/>
      </c>
      <c r="BV270" s="644" t="str">
        <f>IF(F270="","",IF(OR(分岐管理シート!AE268&lt;27,分岐管理シート!AE268&gt;38),"error",""))</f>
        <v/>
      </c>
      <c r="BW270" s="644" t="str">
        <f>IF(AND(D270="R7_補正", OR(分岐管理シート!AF268&lt;27,分岐管理シート!AF268&gt;38)),"error","")</f>
        <v/>
      </c>
      <c r="BX270" s="644" t="str">
        <f>IF(F270="","",IF(OR(分岐管理シート!AG268&lt;27,分岐管理シート!AG268&gt;39),"error",""))</f>
        <v/>
      </c>
      <c r="BY270" s="644" t="str">
        <f>IF(F270="","",IF(AND(AD270="－",OR(分岐管理シート!AG268&lt;27,分岐管理シート!AG268&gt;38)),"error",IF(AND(AD270="○",分岐管理シート!AG268&lt;27),"error","")))</f>
        <v/>
      </c>
      <c r="BZ270" s="641" t="str">
        <f>IF(OR(D270="", D270="R6_補正", D270="R7_予備"),
   "",IF(F270="","",IF(AND(VLOOKUP(AE270,―!$AH$15:$AI$40,2,FALSE) &lt;= VLOOKUP(AF270,―!$AH$15:$AI$40,2,FALSE),VLOOKUP(AF270,―!$AH$15:$AI$40,2,FALSE) &lt;= VLOOKUP(AG270,―!$AH$15:$AI$40,2,FALSE)),"","error")))</f>
        <v/>
      </c>
      <c r="CA270" s="647"/>
      <c r="CB270" s="638"/>
      <c r="CC270" s="638"/>
      <c r="CD270" s="644" t="str">
        <f>IF(F270="","",IF(OR(分岐管理シート!AJ268&lt;1,分岐管理シート!AJ268&gt;88),"error",""))</f>
        <v/>
      </c>
      <c r="CE270" s="644" t="str">
        <f t="shared" si="85"/>
        <v/>
      </c>
      <c r="CF270" s="644" t="str">
        <f>IF(F270="","",IF(OR(AND(分岐管理シート!D268=4, OR(分岐管理シート!AQ268&lt;4, 分岐管理シート!AQ268&gt;9)),AND(OR(分岐管理シート!D268=8, 分岐管理シート!D268=10), OR(分岐管理シート!AQ268&lt;7, 分岐管理シート!AQ268&gt;9))),"error",""))</f>
        <v/>
      </c>
      <c r="CG270" s="644" t="str">
        <f t="shared" si="75"/>
        <v/>
      </c>
      <c r="CH270" s="644" t="str">
        <f>分岐管理シート!BD268</f>
        <v/>
      </c>
      <c r="CI270" s="666" t="str">
        <f t="shared" si="76"/>
        <v/>
      </c>
    </row>
    <row r="271" spans="1:87" ht="24" x14ac:dyDescent="0.15">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88"/>
      <c r="AN271" s="567"/>
      <c r="AO271" s="691"/>
      <c r="AP271" s="564"/>
      <c r="AQ271" s="568"/>
      <c r="AR271" s="622"/>
      <c r="AS271" s="628"/>
      <c r="AT271" s="633"/>
      <c r="AU271" s="655" t="str">
        <f t="shared" ref="AU271:AU334" si="87">IF(F271="","",IF(OR(D271="R6_補正",D271="R7_予備",D271="R7_補正"),"","error"))</f>
        <v/>
      </c>
      <c r="AV271" s="655" t="str">
        <f t="shared" ref="AV271:AV334" si="88">IF(F271="","",IF(E271="推奨事業","","error"))</f>
        <v/>
      </c>
      <c r="AW271" s="655" t="str">
        <f t="shared" si="77"/>
        <v/>
      </c>
      <c r="AX271" s="655" t="str">
        <f t="shared" si="78"/>
        <v/>
      </c>
      <c r="AY271" s="655" t="str">
        <f t="shared" si="79"/>
        <v/>
      </c>
      <c r="AZ271" s="655" t="str">
        <f>IF(F271="","",IF(OR(AND(分岐管理シート!D269=4,J271="Ⅱ．物価高の克服"),AND(分岐管理シート!D269=8,J271="米国関税措置"),AND(分岐管理シート!D269=10,J271="Ⅰ．生活の安全保障・物価高への対応")),"","error"))</f>
        <v/>
      </c>
      <c r="BA271" s="644" t="str">
        <f t="shared" si="80"/>
        <v/>
      </c>
      <c r="BB271" s="644" t="str">
        <f t="shared" ref="BB271:BB334" si="89">IF(F271="","",IF(L271="","error",""))</f>
        <v/>
      </c>
      <c r="BC271" s="656" t="str">
        <f t="shared" si="71"/>
        <v/>
      </c>
      <c r="BD271" s="657" t="str">
        <f t="shared" si="67"/>
        <v/>
      </c>
      <c r="BE271" s="644" t="str">
        <f t="shared" si="68"/>
        <v/>
      </c>
      <c r="BF271" s="655" t="str" cm="1">
        <f t="array" ref="BF271">IF(SUMPRODUCT(COUNTIF(M271:O271, M271:O271))&gt;COUNTA(M271:O271),"error","")</f>
        <v/>
      </c>
      <c r="BG271" s="644" t="str">
        <f t="shared" si="72"/>
        <v/>
      </c>
      <c r="BH271" s="644" t="str">
        <f t="shared" si="73"/>
        <v/>
      </c>
      <c r="BI271" s="644" t="str">
        <f t="shared" ref="BI271:BI334" si="90">IF(F271="","",IF(OR(AND(D271="R6_補正",S271&gt;0,W271=0,X271=0),AND(D271="R7_予備",S271=0,W271&gt;0,X271=0),AND(D271="R7_補正",S271=0,W271=0,X271&gt;0)),"","error"))</f>
        <v/>
      </c>
      <c r="BJ271" s="647"/>
      <c r="BK271" s="638"/>
      <c r="BL271" s="644" t="str">
        <f t="shared" si="81"/>
        <v/>
      </c>
      <c r="BM271" s="644" t="str">
        <f t="shared" si="86"/>
        <v/>
      </c>
      <c r="BN271" s="644" t="str">
        <f t="shared" si="82"/>
        <v/>
      </c>
      <c r="BO271" s="644" t="str">
        <f t="shared" si="74"/>
        <v/>
      </c>
      <c r="BP271" s="641"/>
      <c r="BQ271" s="644"/>
      <c r="BR271" s="638"/>
      <c r="BS271" s="638"/>
      <c r="BT271" s="644" t="str">
        <f t="shared" si="83"/>
        <v/>
      </c>
      <c r="BU271" s="644" t="str">
        <f t="shared" si="84"/>
        <v/>
      </c>
      <c r="BV271" s="644" t="str">
        <f>IF(F271="","",IF(OR(分岐管理シート!AE269&lt;27,分岐管理シート!AE269&gt;38),"error",""))</f>
        <v/>
      </c>
      <c r="BW271" s="644" t="str">
        <f>IF(AND(D271="R7_補正", OR(分岐管理シート!AF269&lt;27,分岐管理シート!AF269&gt;38)),"error","")</f>
        <v/>
      </c>
      <c r="BX271" s="644" t="str">
        <f>IF(F271="","",IF(OR(分岐管理シート!AG269&lt;27,分岐管理シート!AG269&gt;39),"error",""))</f>
        <v/>
      </c>
      <c r="BY271" s="644" t="str">
        <f>IF(F271="","",IF(AND(AD271="－",OR(分岐管理シート!AG269&lt;27,分岐管理シート!AG269&gt;38)),"error",IF(AND(AD271="○",分岐管理シート!AG269&lt;27),"error","")))</f>
        <v/>
      </c>
      <c r="BZ271" s="641" t="str">
        <f>IF(OR(D271="", D271="R6_補正", D271="R7_予備"),
   "",IF(F271="","",IF(AND(VLOOKUP(AE271,―!$AH$15:$AI$40,2,FALSE) &lt;= VLOOKUP(AF271,―!$AH$15:$AI$40,2,FALSE),VLOOKUP(AF271,―!$AH$15:$AI$40,2,FALSE) &lt;= VLOOKUP(AG271,―!$AH$15:$AI$40,2,FALSE)),"","error")))</f>
        <v/>
      </c>
      <c r="CA271" s="647"/>
      <c r="CB271" s="638"/>
      <c r="CC271" s="638"/>
      <c r="CD271" s="644" t="str">
        <f>IF(F271="","",IF(OR(分岐管理シート!AJ269&lt;1,分岐管理シート!AJ269&gt;88),"error",""))</f>
        <v/>
      </c>
      <c r="CE271" s="644" t="str">
        <f t="shared" si="85"/>
        <v/>
      </c>
      <c r="CF271" s="644" t="str">
        <f>IF(F271="","",IF(OR(AND(分岐管理シート!D269=4, OR(分岐管理シート!AQ269&lt;4, 分岐管理シート!AQ269&gt;9)),AND(OR(分岐管理シート!D269=8, 分岐管理シート!D269=10), OR(分岐管理シート!AQ269&lt;7, 分岐管理シート!AQ269&gt;9))),"error",""))</f>
        <v/>
      </c>
      <c r="CG271" s="644" t="str">
        <f t="shared" si="75"/>
        <v/>
      </c>
      <c r="CH271" s="644" t="str">
        <f>分岐管理シート!BD269</f>
        <v/>
      </c>
      <c r="CI271" s="666" t="str">
        <f t="shared" si="76"/>
        <v/>
      </c>
    </row>
    <row r="272" spans="1:87" ht="24" x14ac:dyDescent="0.15">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88"/>
      <c r="AN272" s="567"/>
      <c r="AO272" s="691"/>
      <c r="AP272" s="564"/>
      <c r="AQ272" s="568"/>
      <c r="AR272" s="622"/>
      <c r="AS272" s="628"/>
      <c r="AT272" s="633"/>
      <c r="AU272" s="655" t="str">
        <f t="shared" si="87"/>
        <v/>
      </c>
      <c r="AV272" s="655" t="str">
        <f t="shared" si="88"/>
        <v/>
      </c>
      <c r="AW272" s="655" t="str">
        <f t="shared" si="77"/>
        <v/>
      </c>
      <c r="AX272" s="655" t="str">
        <f t="shared" si="78"/>
        <v/>
      </c>
      <c r="AY272" s="655" t="str">
        <f t="shared" si="79"/>
        <v/>
      </c>
      <c r="AZ272" s="655" t="str">
        <f>IF(F272="","",IF(OR(AND(分岐管理シート!D270=4,J272="Ⅱ．物価高の克服"),AND(分岐管理シート!D270=8,J272="米国関税措置"),AND(分岐管理シート!D270=10,J272="Ⅰ．生活の安全保障・物価高への対応")),"","error"))</f>
        <v/>
      </c>
      <c r="BA272" s="644" t="str">
        <f t="shared" si="80"/>
        <v/>
      </c>
      <c r="BB272" s="644" t="str">
        <f t="shared" si="89"/>
        <v/>
      </c>
      <c r="BC272" s="656" t="str">
        <f t="shared" si="71"/>
        <v/>
      </c>
      <c r="BD272" s="657" t="str">
        <f t="shared" ref="BD272:BD335" si="91">IF(AND(M272="", N272&lt;&gt;""), "error", "")</f>
        <v/>
      </c>
      <c r="BE272" s="644" t="str">
        <f t="shared" ref="BE272:BE335" si="92">IF(AND(N272="", O272&lt;&gt;""), "error", "")</f>
        <v/>
      </c>
      <c r="BF272" s="655" t="str" cm="1">
        <f t="array" ref="BF272">IF(SUMPRODUCT(COUNTIF(M272:O272, M272:O272))&gt;COUNTA(M272:O272),"error","")</f>
        <v/>
      </c>
      <c r="BG272" s="644" t="str">
        <f t="shared" si="72"/>
        <v/>
      </c>
      <c r="BH272" s="644" t="str">
        <f t="shared" si="73"/>
        <v/>
      </c>
      <c r="BI272" s="644" t="str">
        <f t="shared" si="90"/>
        <v/>
      </c>
      <c r="BJ272" s="647"/>
      <c r="BK272" s="638"/>
      <c r="BL272" s="644" t="str">
        <f t="shared" si="81"/>
        <v/>
      </c>
      <c r="BM272" s="644" t="str">
        <f t="shared" si="86"/>
        <v/>
      </c>
      <c r="BN272" s="644" t="str">
        <f t="shared" si="82"/>
        <v/>
      </c>
      <c r="BO272" s="644" t="str">
        <f t="shared" si="74"/>
        <v/>
      </c>
      <c r="BP272" s="641"/>
      <c r="BQ272" s="644"/>
      <c r="BR272" s="638"/>
      <c r="BS272" s="638"/>
      <c r="BT272" s="644" t="str">
        <f t="shared" si="83"/>
        <v/>
      </c>
      <c r="BU272" s="644" t="str">
        <f t="shared" si="84"/>
        <v/>
      </c>
      <c r="BV272" s="644" t="str">
        <f>IF(F272="","",IF(OR(分岐管理シート!AE270&lt;27,分岐管理シート!AE270&gt;38),"error",""))</f>
        <v/>
      </c>
      <c r="BW272" s="644" t="str">
        <f>IF(AND(D272="R7_補正", OR(分岐管理シート!AF270&lt;27,分岐管理シート!AF270&gt;38)),"error","")</f>
        <v/>
      </c>
      <c r="BX272" s="644" t="str">
        <f>IF(F272="","",IF(OR(分岐管理シート!AG270&lt;27,分岐管理シート!AG270&gt;39),"error",""))</f>
        <v/>
      </c>
      <c r="BY272" s="644" t="str">
        <f>IF(F272="","",IF(AND(AD272="－",OR(分岐管理シート!AG270&lt;27,分岐管理シート!AG270&gt;38)),"error",IF(AND(AD272="○",分岐管理シート!AG270&lt;27),"error","")))</f>
        <v/>
      </c>
      <c r="BZ272" s="641" t="str">
        <f>IF(OR(D272="", D272="R6_補正", D272="R7_予備"),
   "",IF(F272="","",IF(AND(VLOOKUP(AE272,―!$AH$15:$AI$40,2,FALSE) &lt;= VLOOKUP(AF272,―!$AH$15:$AI$40,2,FALSE),VLOOKUP(AF272,―!$AH$15:$AI$40,2,FALSE) &lt;= VLOOKUP(AG272,―!$AH$15:$AI$40,2,FALSE)),"","error")))</f>
        <v/>
      </c>
      <c r="CA272" s="647"/>
      <c r="CB272" s="638"/>
      <c r="CC272" s="638"/>
      <c r="CD272" s="644" t="str">
        <f>IF(F272="","",IF(OR(分岐管理シート!AJ270&lt;1,分岐管理シート!AJ270&gt;88),"error",""))</f>
        <v/>
      </c>
      <c r="CE272" s="644" t="str">
        <f t="shared" si="85"/>
        <v/>
      </c>
      <c r="CF272" s="644" t="str">
        <f>IF(F272="","",IF(OR(AND(分岐管理シート!D270=4, OR(分岐管理シート!AQ270&lt;4, 分岐管理シート!AQ270&gt;9)),AND(OR(分岐管理シート!D270=8, 分岐管理シート!D270=10), OR(分岐管理シート!AQ270&lt;7, 分岐管理シート!AQ270&gt;9))),"error",""))</f>
        <v/>
      </c>
      <c r="CG272" s="644" t="str">
        <f t="shared" si="75"/>
        <v/>
      </c>
      <c r="CH272" s="644" t="str">
        <f>分岐管理シート!BD270</f>
        <v/>
      </c>
      <c r="CI272" s="666" t="str">
        <f t="shared" si="76"/>
        <v/>
      </c>
    </row>
    <row r="273" spans="1:87" ht="24" x14ac:dyDescent="0.15">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88"/>
      <c r="AN273" s="567"/>
      <c r="AO273" s="691"/>
      <c r="AP273" s="564"/>
      <c r="AQ273" s="568"/>
      <c r="AR273" s="622"/>
      <c r="AS273" s="628"/>
      <c r="AT273" s="633"/>
      <c r="AU273" s="655" t="str">
        <f t="shared" si="87"/>
        <v/>
      </c>
      <c r="AV273" s="655" t="str">
        <f t="shared" si="88"/>
        <v/>
      </c>
      <c r="AW273" s="655" t="str">
        <f t="shared" si="77"/>
        <v/>
      </c>
      <c r="AX273" s="655" t="str">
        <f t="shared" si="78"/>
        <v/>
      </c>
      <c r="AY273" s="655" t="str">
        <f t="shared" si="79"/>
        <v/>
      </c>
      <c r="AZ273" s="655" t="str">
        <f>IF(F273="","",IF(OR(AND(分岐管理シート!D271=4,J273="Ⅱ．物価高の克服"),AND(分岐管理シート!D271=8,J273="米国関税措置"),AND(分岐管理シート!D271=10,J273="Ⅰ．生活の安全保障・物価高への対応")),"","error"))</f>
        <v/>
      </c>
      <c r="BA273" s="644" t="str">
        <f t="shared" si="80"/>
        <v/>
      </c>
      <c r="BB273" s="644" t="str">
        <f t="shared" si="89"/>
        <v/>
      </c>
      <c r="BC273" s="656" t="str">
        <f t="shared" ref="BC273:BC336" si="95">IF(AND(L273&lt;&gt;"①食料品の物価高騰に対する特別加算", M273&lt;&gt;"", N273&lt;&gt;""), "error", "")</f>
        <v/>
      </c>
      <c r="BD273" s="657" t="str">
        <f t="shared" si="91"/>
        <v/>
      </c>
      <c r="BE273" s="644" t="str">
        <f t="shared" si="92"/>
        <v/>
      </c>
      <c r="BF273" s="655" t="str" cm="1">
        <f t="array" ref="BF273">IF(SUMPRODUCT(COUNTIF(M273:O273, M273:O273))&gt;COUNTA(M273:O273),"error","")</f>
        <v/>
      </c>
      <c r="BG273" s="644" t="str">
        <f t="shared" ref="BG273:BG336" si="96">IF(AND(COUNTIF(L273,"*推奨*")&gt;0,P273=""),"error","")</f>
        <v/>
      </c>
      <c r="BH273" s="644" t="str">
        <f t="shared" ref="BH273:BH336" si="97">IF(AND(COUNTIF(L273,"*推奨*")&lt;1,P273&lt;&gt;""),"error","")</f>
        <v/>
      </c>
      <c r="BI273" s="644" t="str">
        <f t="shared" si="90"/>
        <v/>
      </c>
      <c r="BJ273" s="647"/>
      <c r="BK273" s="638"/>
      <c r="BL273" s="644" t="str">
        <f t="shared" si="81"/>
        <v/>
      </c>
      <c r="BM273" s="644" t="str">
        <f t="shared" si="86"/>
        <v/>
      </c>
      <c r="BN273" s="644" t="str">
        <f t="shared" si="82"/>
        <v/>
      </c>
      <c r="BO273" s="644" t="str">
        <f t="shared" ref="BO273:BO336" si="98">IF(AND(D273="R7_補正",Z273&gt;Q273), "error","")</f>
        <v/>
      </c>
      <c r="BP273" s="641"/>
      <c r="BQ273" s="644"/>
      <c r="BR273" s="638"/>
      <c r="BS273" s="638"/>
      <c r="BT273" s="644" t="str">
        <f t="shared" si="83"/>
        <v/>
      </c>
      <c r="BU273" s="644" t="str">
        <f t="shared" si="84"/>
        <v/>
      </c>
      <c r="BV273" s="644" t="str">
        <f>IF(F273="","",IF(OR(分岐管理シート!AE271&lt;27,分岐管理シート!AE271&gt;38),"error",""))</f>
        <v/>
      </c>
      <c r="BW273" s="644" t="str">
        <f>IF(AND(D273="R7_補正", OR(分岐管理シート!AF271&lt;27,分岐管理シート!AF271&gt;38)),"error","")</f>
        <v/>
      </c>
      <c r="BX273" s="644" t="str">
        <f>IF(F273="","",IF(OR(分岐管理シート!AG271&lt;27,分岐管理シート!AG271&gt;39),"error",""))</f>
        <v/>
      </c>
      <c r="BY273" s="644" t="str">
        <f>IF(F273="","",IF(AND(AD273="－",OR(分岐管理シート!AG271&lt;27,分岐管理シート!AG271&gt;38)),"error",IF(AND(AD273="○",分岐管理シート!AG271&lt;27),"error","")))</f>
        <v/>
      </c>
      <c r="BZ273" s="641" t="str">
        <f>IF(OR(D273="", D273="R6_補正", D273="R7_予備"),
   "",IF(F273="","",IF(AND(VLOOKUP(AE273,―!$AH$15:$AI$40,2,FALSE) &lt;= VLOOKUP(AF273,―!$AH$15:$AI$40,2,FALSE),VLOOKUP(AF273,―!$AH$15:$AI$40,2,FALSE) &lt;= VLOOKUP(AG273,―!$AH$15:$AI$40,2,FALSE)),"","error")))</f>
        <v/>
      </c>
      <c r="CA273" s="647"/>
      <c r="CB273" s="638"/>
      <c r="CC273" s="638"/>
      <c r="CD273" s="644" t="str">
        <f>IF(F273="","",IF(OR(分岐管理シート!AJ271&lt;1,分岐管理シート!AJ271&gt;88),"error",""))</f>
        <v/>
      </c>
      <c r="CE273" s="644" t="str">
        <f t="shared" si="85"/>
        <v/>
      </c>
      <c r="CF273" s="644" t="str">
        <f>IF(F273="","",IF(OR(AND(分岐管理シート!D271=4, OR(分岐管理シート!AQ271&lt;4, 分岐管理シート!AQ271&gt;9)),AND(OR(分岐管理シート!D271=8, 分岐管理シート!D271=10), OR(分岐管理シート!AQ271&lt;7, 分岐管理シート!AQ271&gt;9))),"error",""))</f>
        <v/>
      </c>
      <c r="CG273" s="644" t="str">
        <f t="shared" ref="CG273:CG336" si="99">IF(F273="","",IF(AND(OR(D273="R7_予備",D273="R7_補正"),OR(AR273="R6当初（地）",AR273="R6補正（地）",AR273="R6予備費（地）")),"error",""))</f>
        <v/>
      </c>
      <c r="CH273" s="644" t="str">
        <f>分岐管理シート!BD271</f>
        <v/>
      </c>
      <c r="CI273" s="666"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4" x14ac:dyDescent="0.15">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88"/>
      <c r="AN274" s="567"/>
      <c r="AO274" s="691"/>
      <c r="AP274" s="564"/>
      <c r="AQ274" s="568"/>
      <c r="AR274" s="622"/>
      <c r="AS274" s="628"/>
      <c r="AT274" s="633"/>
      <c r="AU274" s="655" t="str">
        <f t="shared" si="87"/>
        <v/>
      </c>
      <c r="AV274" s="655" t="str">
        <f t="shared" si="88"/>
        <v/>
      </c>
      <c r="AW274" s="655" t="str">
        <f t="shared" si="77"/>
        <v/>
      </c>
      <c r="AX274" s="655" t="str">
        <f t="shared" si="78"/>
        <v/>
      </c>
      <c r="AY274" s="655" t="str">
        <f t="shared" si="79"/>
        <v/>
      </c>
      <c r="AZ274" s="655" t="str">
        <f>IF(F274="","",IF(OR(AND(分岐管理シート!D272=4,J274="Ⅱ．物価高の克服"),AND(分岐管理シート!D272=8,J274="米国関税措置"),AND(分岐管理シート!D272=10,J274="Ⅰ．生活の安全保障・物価高への対応")),"","error"))</f>
        <v/>
      </c>
      <c r="BA274" s="644" t="str">
        <f t="shared" si="80"/>
        <v/>
      </c>
      <c r="BB274" s="644" t="str">
        <f t="shared" si="89"/>
        <v/>
      </c>
      <c r="BC274" s="656" t="str">
        <f t="shared" si="95"/>
        <v/>
      </c>
      <c r="BD274" s="657" t="str">
        <f t="shared" si="91"/>
        <v/>
      </c>
      <c r="BE274" s="644" t="str">
        <f t="shared" si="92"/>
        <v/>
      </c>
      <c r="BF274" s="655" t="str" cm="1">
        <f t="array" ref="BF274">IF(SUMPRODUCT(COUNTIF(M274:O274, M274:O274))&gt;COUNTA(M274:O274),"error","")</f>
        <v/>
      </c>
      <c r="BG274" s="644" t="str">
        <f t="shared" si="96"/>
        <v/>
      </c>
      <c r="BH274" s="644" t="str">
        <f t="shared" si="97"/>
        <v/>
      </c>
      <c r="BI274" s="644" t="str">
        <f t="shared" si="90"/>
        <v/>
      </c>
      <c r="BJ274" s="647"/>
      <c r="BK274" s="638"/>
      <c r="BL274" s="644" t="str">
        <f t="shared" si="81"/>
        <v/>
      </c>
      <c r="BM274" s="644" t="str">
        <f t="shared" si="86"/>
        <v/>
      </c>
      <c r="BN274" s="644" t="str">
        <f t="shared" si="82"/>
        <v/>
      </c>
      <c r="BO274" s="644" t="str">
        <f t="shared" si="98"/>
        <v/>
      </c>
      <c r="BP274" s="641"/>
      <c r="BQ274" s="644"/>
      <c r="BR274" s="638"/>
      <c r="BS274" s="638"/>
      <c r="BT274" s="644" t="str">
        <f t="shared" si="83"/>
        <v/>
      </c>
      <c r="BU274" s="644" t="str">
        <f t="shared" si="84"/>
        <v/>
      </c>
      <c r="BV274" s="644" t="str">
        <f>IF(F274="","",IF(OR(分岐管理シート!AE272&lt;27,分岐管理シート!AE272&gt;38),"error",""))</f>
        <v/>
      </c>
      <c r="BW274" s="644" t="str">
        <f>IF(AND(D274="R7_補正", OR(分岐管理シート!AF272&lt;27,分岐管理シート!AF272&gt;38)),"error","")</f>
        <v/>
      </c>
      <c r="BX274" s="644" t="str">
        <f>IF(F274="","",IF(OR(分岐管理シート!AG272&lt;27,分岐管理シート!AG272&gt;39),"error",""))</f>
        <v/>
      </c>
      <c r="BY274" s="644" t="str">
        <f>IF(F274="","",IF(AND(AD274="－",OR(分岐管理シート!AG272&lt;27,分岐管理シート!AG272&gt;38)),"error",IF(AND(AD274="○",分岐管理シート!AG272&lt;27),"error","")))</f>
        <v/>
      </c>
      <c r="BZ274" s="641" t="str">
        <f>IF(OR(D274="", D274="R6_補正", D274="R7_予備"),
   "",IF(F274="","",IF(AND(VLOOKUP(AE274,―!$AH$15:$AI$40,2,FALSE) &lt;= VLOOKUP(AF274,―!$AH$15:$AI$40,2,FALSE),VLOOKUP(AF274,―!$AH$15:$AI$40,2,FALSE) &lt;= VLOOKUP(AG274,―!$AH$15:$AI$40,2,FALSE)),"","error")))</f>
        <v/>
      </c>
      <c r="CA274" s="647"/>
      <c r="CB274" s="638"/>
      <c r="CC274" s="638"/>
      <c r="CD274" s="644" t="str">
        <f>IF(F274="","",IF(OR(分岐管理シート!AJ272&lt;1,分岐管理シート!AJ272&gt;88),"error",""))</f>
        <v/>
      </c>
      <c r="CE274" s="644" t="str">
        <f t="shared" si="85"/>
        <v/>
      </c>
      <c r="CF274" s="644" t="str">
        <f>IF(F274="","",IF(OR(AND(分岐管理シート!D272=4, OR(分岐管理シート!AQ272&lt;4, 分岐管理シート!AQ272&gt;9)),AND(OR(分岐管理シート!D272=8, 分岐管理シート!D272=10), OR(分岐管理シート!AQ272&lt;7, 分岐管理シート!AQ272&gt;9))),"error",""))</f>
        <v/>
      </c>
      <c r="CG274" s="644" t="str">
        <f t="shared" si="99"/>
        <v/>
      </c>
      <c r="CH274" s="644" t="str">
        <f>分岐管理シート!BD272</f>
        <v/>
      </c>
      <c r="CI274" s="666" t="str">
        <f t="shared" si="100"/>
        <v/>
      </c>
    </row>
    <row r="275" spans="1:87" ht="24" x14ac:dyDescent="0.15">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88"/>
      <c r="AN275" s="567"/>
      <c r="AO275" s="691"/>
      <c r="AP275" s="564"/>
      <c r="AQ275" s="568"/>
      <c r="AR275" s="622"/>
      <c r="AS275" s="628"/>
      <c r="AT275" s="633"/>
      <c r="AU275" s="655" t="str">
        <f t="shared" si="87"/>
        <v/>
      </c>
      <c r="AV275" s="655" t="str">
        <f t="shared" si="88"/>
        <v/>
      </c>
      <c r="AW275" s="655" t="str">
        <f t="shared" si="77"/>
        <v/>
      </c>
      <c r="AX275" s="655" t="str">
        <f t="shared" si="78"/>
        <v/>
      </c>
      <c r="AY275" s="655" t="str">
        <f t="shared" si="79"/>
        <v/>
      </c>
      <c r="AZ275" s="655" t="str">
        <f>IF(F275="","",IF(OR(AND(分岐管理シート!D273=4,J275="Ⅱ．物価高の克服"),AND(分岐管理シート!D273=8,J275="米国関税措置"),AND(分岐管理シート!D273=10,J275="Ⅰ．生活の安全保障・物価高への対応")),"","error"))</f>
        <v/>
      </c>
      <c r="BA275" s="644" t="str">
        <f t="shared" si="80"/>
        <v/>
      </c>
      <c r="BB275" s="644" t="str">
        <f t="shared" si="89"/>
        <v/>
      </c>
      <c r="BC275" s="656" t="str">
        <f t="shared" si="95"/>
        <v/>
      </c>
      <c r="BD275" s="657" t="str">
        <f t="shared" si="91"/>
        <v/>
      </c>
      <c r="BE275" s="644" t="str">
        <f t="shared" si="92"/>
        <v/>
      </c>
      <c r="BF275" s="655" t="str" cm="1">
        <f t="array" ref="BF275">IF(SUMPRODUCT(COUNTIF(M275:O275, M275:O275))&gt;COUNTA(M275:O275),"error","")</f>
        <v/>
      </c>
      <c r="BG275" s="644" t="str">
        <f t="shared" si="96"/>
        <v/>
      </c>
      <c r="BH275" s="644" t="str">
        <f t="shared" si="97"/>
        <v/>
      </c>
      <c r="BI275" s="644" t="str">
        <f t="shared" si="90"/>
        <v/>
      </c>
      <c r="BJ275" s="647"/>
      <c r="BK275" s="638"/>
      <c r="BL275" s="644" t="str">
        <f t="shared" si="81"/>
        <v/>
      </c>
      <c r="BM275" s="644" t="str">
        <f t="shared" si="86"/>
        <v/>
      </c>
      <c r="BN275" s="644" t="str">
        <f t="shared" si="82"/>
        <v/>
      </c>
      <c r="BO275" s="644" t="str">
        <f t="shared" si="98"/>
        <v/>
      </c>
      <c r="BP275" s="641"/>
      <c r="BQ275" s="644"/>
      <c r="BR275" s="638"/>
      <c r="BS275" s="638"/>
      <c r="BT275" s="644" t="str">
        <f t="shared" si="83"/>
        <v/>
      </c>
      <c r="BU275" s="644" t="str">
        <f t="shared" si="84"/>
        <v/>
      </c>
      <c r="BV275" s="644" t="str">
        <f>IF(F275="","",IF(OR(分岐管理シート!AE273&lt;27,分岐管理シート!AE273&gt;38),"error",""))</f>
        <v/>
      </c>
      <c r="BW275" s="644" t="str">
        <f>IF(AND(D275="R7_補正", OR(分岐管理シート!AF273&lt;27,分岐管理シート!AF273&gt;38)),"error","")</f>
        <v/>
      </c>
      <c r="BX275" s="644" t="str">
        <f>IF(F275="","",IF(OR(分岐管理シート!AG273&lt;27,分岐管理シート!AG273&gt;39),"error",""))</f>
        <v/>
      </c>
      <c r="BY275" s="644" t="str">
        <f>IF(F275="","",IF(AND(AD275="－",OR(分岐管理シート!AG273&lt;27,分岐管理シート!AG273&gt;38)),"error",IF(AND(AD275="○",分岐管理シート!AG273&lt;27),"error","")))</f>
        <v/>
      </c>
      <c r="BZ275" s="641" t="str">
        <f>IF(OR(D275="", D275="R6_補正", D275="R7_予備"),
   "",IF(F275="","",IF(AND(VLOOKUP(AE275,―!$AH$15:$AI$40,2,FALSE) &lt;= VLOOKUP(AF275,―!$AH$15:$AI$40,2,FALSE),VLOOKUP(AF275,―!$AH$15:$AI$40,2,FALSE) &lt;= VLOOKUP(AG275,―!$AH$15:$AI$40,2,FALSE)),"","error")))</f>
        <v/>
      </c>
      <c r="CA275" s="647"/>
      <c r="CB275" s="638"/>
      <c r="CC275" s="638"/>
      <c r="CD275" s="644" t="str">
        <f>IF(F275="","",IF(OR(分岐管理シート!AJ273&lt;1,分岐管理シート!AJ273&gt;88),"error",""))</f>
        <v/>
      </c>
      <c r="CE275" s="644" t="str">
        <f t="shared" si="85"/>
        <v/>
      </c>
      <c r="CF275" s="644" t="str">
        <f>IF(F275="","",IF(OR(AND(分岐管理シート!D273=4, OR(分岐管理シート!AQ273&lt;4, 分岐管理シート!AQ273&gt;9)),AND(OR(分岐管理シート!D273=8, 分岐管理シート!D273=10), OR(分岐管理シート!AQ273&lt;7, 分岐管理シート!AQ273&gt;9))),"error",""))</f>
        <v/>
      </c>
      <c r="CG275" s="644" t="str">
        <f t="shared" si="99"/>
        <v/>
      </c>
      <c r="CH275" s="644" t="str">
        <f>分岐管理シート!BD273</f>
        <v/>
      </c>
      <c r="CI275" s="666" t="str">
        <f t="shared" si="100"/>
        <v/>
      </c>
    </row>
    <row r="276" spans="1:87" ht="24" x14ac:dyDescent="0.15">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88"/>
      <c r="AN276" s="567"/>
      <c r="AO276" s="691"/>
      <c r="AP276" s="564"/>
      <c r="AQ276" s="568"/>
      <c r="AR276" s="622"/>
      <c r="AS276" s="628"/>
      <c r="AT276" s="633"/>
      <c r="AU276" s="655" t="str">
        <f t="shared" si="87"/>
        <v/>
      </c>
      <c r="AV276" s="655" t="str">
        <f t="shared" si="88"/>
        <v/>
      </c>
      <c r="AW276" s="655" t="str">
        <f t="shared" si="77"/>
        <v/>
      </c>
      <c r="AX276" s="655" t="str">
        <f t="shared" si="78"/>
        <v/>
      </c>
      <c r="AY276" s="655" t="str">
        <f t="shared" si="79"/>
        <v/>
      </c>
      <c r="AZ276" s="655" t="str">
        <f>IF(F276="","",IF(OR(AND(分岐管理シート!D274=4,J276="Ⅱ．物価高の克服"),AND(分岐管理シート!D274=8,J276="米国関税措置"),AND(分岐管理シート!D274=10,J276="Ⅰ．生活の安全保障・物価高への対応")),"","error"))</f>
        <v/>
      </c>
      <c r="BA276" s="644" t="str">
        <f t="shared" si="80"/>
        <v/>
      </c>
      <c r="BB276" s="644" t="str">
        <f t="shared" si="89"/>
        <v/>
      </c>
      <c r="BC276" s="656" t="str">
        <f t="shared" si="95"/>
        <v/>
      </c>
      <c r="BD276" s="657" t="str">
        <f t="shared" si="91"/>
        <v/>
      </c>
      <c r="BE276" s="644" t="str">
        <f t="shared" si="92"/>
        <v/>
      </c>
      <c r="BF276" s="655" t="str" cm="1">
        <f t="array" ref="BF276">IF(SUMPRODUCT(COUNTIF(M276:O276, M276:O276))&gt;COUNTA(M276:O276),"error","")</f>
        <v/>
      </c>
      <c r="BG276" s="644" t="str">
        <f t="shared" si="96"/>
        <v/>
      </c>
      <c r="BH276" s="644" t="str">
        <f t="shared" si="97"/>
        <v/>
      </c>
      <c r="BI276" s="644" t="str">
        <f t="shared" si="90"/>
        <v/>
      </c>
      <c r="BJ276" s="647"/>
      <c r="BK276" s="638"/>
      <c r="BL276" s="644" t="str">
        <f t="shared" si="81"/>
        <v/>
      </c>
      <c r="BM276" s="644" t="str">
        <f t="shared" si="86"/>
        <v/>
      </c>
      <c r="BN276" s="644" t="str">
        <f t="shared" si="82"/>
        <v/>
      </c>
      <c r="BO276" s="644" t="str">
        <f t="shared" si="98"/>
        <v/>
      </c>
      <c r="BP276" s="641"/>
      <c r="BQ276" s="644"/>
      <c r="BR276" s="638"/>
      <c r="BS276" s="638"/>
      <c r="BT276" s="644" t="str">
        <f t="shared" si="83"/>
        <v/>
      </c>
      <c r="BU276" s="644" t="str">
        <f t="shared" si="84"/>
        <v/>
      </c>
      <c r="BV276" s="644" t="str">
        <f>IF(F276="","",IF(OR(分岐管理シート!AE274&lt;27,分岐管理シート!AE274&gt;38),"error",""))</f>
        <v/>
      </c>
      <c r="BW276" s="644" t="str">
        <f>IF(AND(D276="R7_補正", OR(分岐管理シート!AF274&lt;27,分岐管理シート!AF274&gt;38)),"error","")</f>
        <v/>
      </c>
      <c r="BX276" s="644" t="str">
        <f>IF(F276="","",IF(OR(分岐管理シート!AG274&lt;27,分岐管理シート!AG274&gt;39),"error",""))</f>
        <v/>
      </c>
      <c r="BY276" s="644" t="str">
        <f>IF(F276="","",IF(AND(AD276="－",OR(分岐管理シート!AG274&lt;27,分岐管理シート!AG274&gt;38)),"error",IF(AND(AD276="○",分岐管理シート!AG274&lt;27),"error","")))</f>
        <v/>
      </c>
      <c r="BZ276" s="641" t="str">
        <f>IF(OR(D276="", D276="R6_補正", D276="R7_予備"),
   "",IF(F276="","",IF(AND(VLOOKUP(AE276,―!$AH$15:$AI$40,2,FALSE) &lt;= VLOOKUP(AF276,―!$AH$15:$AI$40,2,FALSE),VLOOKUP(AF276,―!$AH$15:$AI$40,2,FALSE) &lt;= VLOOKUP(AG276,―!$AH$15:$AI$40,2,FALSE)),"","error")))</f>
        <v/>
      </c>
      <c r="CA276" s="647"/>
      <c r="CB276" s="638"/>
      <c r="CC276" s="638"/>
      <c r="CD276" s="644" t="str">
        <f>IF(F276="","",IF(OR(分岐管理シート!AJ274&lt;1,分岐管理シート!AJ274&gt;88),"error",""))</f>
        <v/>
      </c>
      <c r="CE276" s="644" t="str">
        <f t="shared" si="85"/>
        <v/>
      </c>
      <c r="CF276" s="644" t="str">
        <f>IF(F276="","",IF(OR(AND(分岐管理シート!D274=4, OR(分岐管理シート!AQ274&lt;4, 分岐管理シート!AQ274&gt;9)),AND(OR(分岐管理シート!D274=8, 分岐管理シート!D274=10), OR(分岐管理シート!AQ274&lt;7, 分岐管理シート!AQ274&gt;9))),"error",""))</f>
        <v/>
      </c>
      <c r="CG276" s="644" t="str">
        <f t="shared" si="99"/>
        <v/>
      </c>
      <c r="CH276" s="644" t="str">
        <f>分岐管理シート!BD274</f>
        <v/>
      </c>
      <c r="CI276" s="666" t="str">
        <f t="shared" si="100"/>
        <v/>
      </c>
    </row>
    <row r="277" spans="1:87" ht="24" x14ac:dyDescent="0.15">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88"/>
      <c r="AN277" s="567"/>
      <c r="AO277" s="691"/>
      <c r="AP277" s="564"/>
      <c r="AQ277" s="568"/>
      <c r="AR277" s="622"/>
      <c r="AS277" s="628"/>
      <c r="AT277" s="633"/>
      <c r="AU277" s="655" t="str">
        <f t="shared" si="87"/>
        <v/>
      </c>
      <c r="AV277" s="655" t="str">
        <f t="shared" si="88"/>
        <v/>
      </c>
      <c r="AW277" s="655" t="str">
        <f t="shared" si="77"/>
        <v/>
      </c>
      <c r="AX277" s="655" t="str">
        <f t="shared" si="78"/>
        <v/>
      </c>
      <c r="AY277" s="655" t="str">
        <f t="shared" si="79"/>
        <v/>
      </c>
      <c r="AZ277" s="655" t="str">
        <f>IF(F277="","",IF(OR(AND(分岐管理シート!D275=4,J277="Ⅱ．物価高の克服"),AND(分岐管理シート!D275=8,J277="米国関税措置"),AND(分岐管理シート!D275=10,J277="Ⅰ．生活の安全保障・物価高への対応")),"","error"))</f>
        <v/>
      </c>
      <c r="BA277" s="644" t="str">
        <f t="shared" si="80"/>
        <v/>
      </c>
      <c r="BB277" s="644" t="str">
        <f t="shared" si="89"/>
        <v/>
      </c>
      <c r="BC277" s="656" t="str">
        <f t="shared" si="95"/>
        <v/>
      </c>
      <c r="BD277" s="657" t="str">
        <f t="shared" si="91"/>
        <v/>
      </c>
      <c r="BE277" s="644" t="str">
        <f t="shared" si="92"/>
        <v/>
      </c>
      <c r="BF277" s="655" t="str" cm="1">
        <f t="array" ref="BF277">IF(SUMPRODUCT(COUNTIF(M277:O277, M277:O277))&gt;COUNTA(M277:O277),"error","")</f>
        <v/>
      </c>
      <c r="BG277" s="644" t="str">
        <f t="shared" si="96"/>
        <v/>
      </c>
      <c r="BH277" s="644" t="str">
        <f t="shared" si="97"/>
        <v/>
      </c>
      <c r="BI277" s="644" t="str">
        <f t="shared" si="90"/>
        <v/>
      </c>
      <c r="BJ277" s="647"/>
      <c r="BK277" s="638"/>
      <c r="BL277" s="644" t="str">
        <f t="shared" si="81"/>
        <v/>
      </c>
      <c r="BM277" s="644" t="str">
        <f t="shared" si="86"/>
        <v/>
      </c>
      <c r="BN277" s="644" t="str">
        <f t="shared" si="82"/>
        <v/>
      </c>
      <c r="BO277" s="644" t="str">
        <f t="shared" si="98"/>
        <v/>
      </c>
      <c r="BP277" s="641"/>
      <c r="BQ277" s="644"/>
      <c r="BR277" s="638"/>
      <c r="BS277" s="638"/>
      <c r="BT277" s="644" t="str">
        <f t="shared" si="83"/>
        <v/>
      </c>
      <c r="BU277" s="644" t="str">
        <f t="shared" si="84"/>
        <v/>
      </c>
      <c r="BV277" s="644" t="str">
        <f>IF(F277="","",IF(OR(分岐管理シート!AE275&lt;27,分岐管理シート!AE275&gt;38),"error",""))</f>
        <v/>
      </c>
      <c r="BW277" s="644" t="str">
        <f>IF(AND(D277="R7_補正", OR(分岐管理シート!AF275&lt;27,分岐管理シート!AF275&gt;38)),"error","")</f>
        <v/>
      </c>
      <c r="BX277" s="644" t="str">
        <f>IF(F277="","",IF(OR(分岐管理シート!AG275&lt;27,分岐管理シート!AG275&gt;39),"error",""))</f>
        <v/>
      </c>
      <c r="BY277" s="644" t="str">
        <f>IF(F277="","",IF(AND(AD277="－",OR(分岐管理シート!AG275&lt;27,分岐管理シート!AG275&gt;38)),"error",IF(AND(AD277="○",分岐管理シート!AG275&lt;27),"error","")))</f>
        <v/>
      </c>
      <c r="BZ277" s="641" t="str">
        <f>IF(OR(D277="", D277="R6_補正", D277="R7_予備"),
   "",IF(F277="","",IF(AND(VLOOKUP(AE277,―!$AH$15:$AI$40,2,FALSE) &lt;= VLOOKUP(AF277,―!$AH$15:$AI$40,2,FALSE),VLOOKUP(AF277,―!$AH$15:$AI$40,2,FALSE) &lt;= VLOOKUP(AG277,―!$AH$15:$AI$40,2,FALSE)),"","error")))</f>
        <v/>
      </c>
      <c r="CA277" s="647"/>
      <c r="CB277" s="638"/>
      <c r="CC277" s="638"/>
      <c r="CD277" s="644" t="str">
        <f>IF(F277="","",IF(OR(分岐管理シート!AJ275&lt;1,分岐管理シート!AJ275&gt;88),"error",""))</f>
        <v/>
      </c>
      <c r="CE277" s="644" t="str">
        <f t="shared" si="85"/>
        <v/>
      </c>
      <c r="CF277" s="644" t="str">
        <f>IF(F277="","",IF(OR(AND(分岐管理シート!D275=4, OR(分岐管理シート!AQ275&lt;4, 分岐管理シート!AQ275&gt;9)),AND(OR(分岐管理シート!D275=8, 分岐管理シート!D275=10), OR(分岐管理シート!AQ275&lt;7, 分岐管理シート!AQ275&gt;9))),"error",""))</f>
        <v/>
      </c>
      <c r="CG277" s="644" t="str">
        <f t="shared" si="99"/>
        <v/>
      </c>
      <c r="CH277" s="644" t="str">
        <f>分岐管理シート!BD275</f>
        <v/>
      </c>
      <c r="CI277" s="666" t="str">
        <f t="shared" si="100"/>
        <v/>
      </c>
    </row>
    <row r="278" spans="1:87" ht="24" x14ac:dyDescent="0.15">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88"/>
      <c r="AN278" s="567"/>
      <c r="AO278" s="691"/>
      <c r="AP278" s="564"/>
      <c r="AQ278" s="568"/>
      <c r="AR278" s="622"/>
      <c r="AS278" s="628"/>
      <c r="AT278" s="633"/>
      <c r="AU278" s="655" t="str">
        <f t="shared" si="87"/>
        <v/>
      </c>
      <c r="AV278" s="655" t="str">
        <f t="shared" si="88"/>
        <v/>
      </c>
      <c r="AW278" s="655" t="str">
        <f t="shared" si="77"/>
        <v/>
      </c>
      <c r="AX278" s="655" t="str">
        <f t="shared" si="78"/>
        <v/>
      </c>
      <c r="AY278" s="655" t="str">
        <f t="shared" si="79"/>
        <v/>
      </c>
      <c r="AZ278" s="655" t="str">
        <f>IF(F278="","",IF(OR(AND(分岐管理シート!D276=4,J278="Ⅱ．物価高の克服"),AND(分岐管理シート!D276=8,J278="米国関税措置"),AND(分岐管理シート!D276=10,J278="Ⅰ．生活の安全保障・物価高への対応")),"","error"))</f>
        <v/>
      </c>
      <c r="BA278" s="644" t="str">
        <f t="shared" si="80"/>
        <v/>
      </c>
      <c r="BB278" s="644" t="str">
        <f t="shared" si="89"/>
        <v/>
      </c>
      <c r="BC278" s="656" t="str">
        <f t="shared" si="95"/>
        <v/>
      </c>
      <c r="BD278" s="657" t="str">
        <f t="shared" si="91"/>
        <v/>
      </c>
      <c r="BE278" s="644" t="str">
        <f t="shared" si="92"/>
        <v/>
      </c>
      <c r="BF278" s="655" t="str" cm="1">
        <f t="array" ref="BF278">IF(SUMPRODUCT(COUNTIF(M278:O278, M278:O278))&gt;COUNTA(M278:O278),"error","")</f>
        <v/>
      </c>
      <c r="BG278" s="644" t="str">
        <f t="shared" si="96"/>
        <v/>
      </c>
      <c r="BH278" s="644" t="str">
        <f t="shared" si="97"/>
        <v/>
      </c>
      <c r="BI278" s="644" t="str">
        <f t="shared" si="90"/>
        <v/>
      </c>
      <c r="BJ278" s="647"/>
      <c r="BK278" s="638"/>
      <c r="BL278" s="644" t="str">
        <f t="shared" si="81"/>
        <v/>
      </c>
      <c r="BM278" s="644" t="str">
        <f t="shared" si="86"/>
        <v/>
      </c>
      <c r="BN278" s="644" t="str">
        <f t="shared" si="82"/>
        <v/>
      </c>
      <c r="BO278" s="644" t="str">
        <f t="shared" si="98"/>
        <v/>
      </c>
      <c r="BP278" s="641"/>
      <c r="BQ278" s="644"/>
      <c r="BR278" s="638"/>
      <c r="BS278" s="638"/>
      <c r="BT278" s="644" t="str">
        <f t="shared" si="83"/>
        <v/>
      </c>
      <c r="BU278" s="644" t="str">
        <f t="shared" si="84"/>
        <v/>
      </c>
      <c r="BV278" s="644" t="str">
        <f>IF(F278="","",IF(OR(分岐管理シート!AE276&lt;27,分岐管理シート!AE276&gt;38),"error",""))</f>
        <v/>
      </c>
      <c r="BW278" s="644" t="str">
        <f>IF(AND(D278="R7_補正", OR(分岐管理シート!AF276&lt;27,分岐管理シート!AF276&gt;38)),"error","")</f>
        <v/>
      </c>
      <c r="BX278" s="644" t="str">
        <f>IF(F278="","",IF(OR(分岐管理シート!AG276&lt;27,分岐管理シート!AG276&gt;39),"error",""))</f>
        <v/>
      </c>
      <c r="BY278" s="644" t="str">
        <f>IF(F278="","",IF(AND(AD278="－",OR(分岐管理シート!AG276&lt;27,分岐管理シート!AG276&gt;38)),"error",IF(AND(AD278="○",分岐管理シート!AG276&lt;27),"error","")))</f>
        <v/>
      </c>
      <c r="BZ278" s="641" t="str">
        <f>IF(OR(D278="", D278="R6_補正", D278="R7_予備"),
   "",IF(F278="","",IF(AND(VLOOKUP(AE278,―!$AH$15:$AI$40,2,FALSE) &lt;= VLOOKUP(AF278,―!$AH$15:$AI$40,2,FALSE),VLOOKUP(AF278,―!$AH$15:$AI$40,2,FALSE) &lt;= VLOOKUP(AG278,―!$AH$15:$AI$40,2,FALSE)),"","error")))</f>
        <v/>
      </c>
      <c r="CA278" s="647"/>
      <c r="CB278" s="638"/>
      <c r="CC278" s="638"/>
      <c r="CD278" s="644" t="str">
        <f>IF(F278="","",IF(OR(分岐管理シート!AJ276&lt;1,分岐管理シート!AJ276&gt;88),"error",""))</f>
        <v/>
      </c>
      <c r="CE278" s="644" t="str">
        <f t="shared" si="85"/>
        <v/>
      </c>
      <c r="CF278" s="644" t="str">
        <f>IF(F278="","",IF(OR(AND(分岐管理シート!D276=4, OR(分岐管理シート!AQ276&lt;4, 分岐管理シート!AQ276&gt;9)),AND(OR(分岐管理シート!D276=8, 分岐管理シート!D276=10), OR(分岐管理シート!AQ276&lt;7, 分岐管理シート!AQ276&gt;9))),"error",""))</f>
        <v/>
      </c>
      <c r="CG278" s="644" t="str">
        <f t="shared" si="99"/>
        <v/>
      </c>
      <c r="CH278" s="644" t="str">
        <f>分岐管理シート!BD276</f>
        <v/>
      </c>
      <c r="CI278" s="666" t="str">
        <f t="shared" si="100"/>
        <v/>
      </c>
    </row>
    <row r="279" spans="1:87" ht="24" x14ac:dyDescent="0.15">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88"/>
      <c r="AN279" s="567"/>
      <c r="AO279" s="691"/>
      <c r="AP279" s="564"/>
      <c r="AQ279" s="568"/>
      <c r="AR279" s="622"/>
      <c r="AS279" s="628"/>
      <c r="AT279" s="633"/>
      <c r="AU279" s="655" t="str">
        <f t="shared" si="87"/>
        <v/>
      </c>
      <c r="AV279" s="655" t="str">
        <f t="shared" si="88"/>
        <v/>
      </c>
      <c r="AW279" s="655" t="str">
        <f t="shared" si="77"/>
        <v/>
      </c>
      <c r="AX279" s="655" t="str">
        <f t="shared" si="78"/>
        <v/>
      </c>
      <c r="AY279" s="655" t="str">
        <f t="shared" si="79"/>
        <v/>
      </c>
      <c r="AZ279" s="655" t="str">
        <f>IF(F279="","",IF(OR(AND(分岐管理シート!D277=4,J279="Ⅱ．物価高の克服"),AND(分岐管理シート!D277=8,J279="米国関税措置"),AND(分岐管理シート!D277=10,J279="Ⅰ．生活の安全保障・物価高への対応")),"","error"))</f>
        <v/>
      </c>
      <c r="BA279" s="644" t="str">
        <f t="shared" si="80"/>
        <v/>
      </c>
      <c r="BB279" s="644" t="str">
        <f t="shared" si="89"/>
        <v/>
      </c>
      <c r="BC279" s="656" t="str">
        <f t="shared" si="95"/>
        <v/>
      </c>
      <c r="BD279" s="657" t="str">
        <f t="shared" si="91"/>
        <v/>
      </c>
      <c r="BE279" s="644" t="str">
        <f t="shared" si="92"/>
        <v/>
      </c>
      <c r="BF279" s="655" t="str" cm="1">
        <f t="array" ref="BF279">IF(SUMPRODUCT(COUNTIF(M279:O279, M279:O279))&gt;COUNTA(M279:O279),"error","")</f>
        <v/>
      </c>
      <c r="BG279" s="644" t="str">
        <f t="shared" si="96"/>
        <v/>
      </c>
      <c r="BH279" s="644" t="str">
        <f t="shared" si="97"/>
        <v/>
      </c>
      <c r="BI279" s="644" t="str">
        <f t="shared" si="90"/>
        <v/>
      </c>
      <c r="BJ279" s="647"/>
      <c r="BK279" s="638"/>
      <c r="BL279" s="644" t="str">
        <f t="shared" si="81"/>
        <v/>
      </c>
      <c r="BM279" s="644" t="str">
        <f t="shared" si="86"/>
        <v/>
      </c>
      <c r="BN279" s="644" t="str">
        <f t="shared" si="82"/>
        <v/>
      </c>
      <c r="BO279" s="644" t="str">
        <f t="shared" si="98"/>
        <v/>
      </c>
      <c r="BP279" s="641"/>
      <c r="BQ279" s="644"/>
      <c r="BR279" s="638"/>
      <c r="BS279" s="638"/>
      <c r="BT279" s="644" t="str">
        <f t="shared" si="83"/>
        <v/>
      </c>
      <c r="BU279" s="644" t="str">
        <f t="shared" si="84"/>
        <v/>
      </c>
      <c r="BV279" s="644" t="str">
        <f>IF(F279="","",IF(OR(分岐管理シート!AE277&lt;27,分岐管理シート!AE277&gt;38),"error",""))</f>
        <v/>
      </c>
      <c r="BW279" s="644" t="str">
        <f>IF(AND(D279="R7_補正", OR(分岐管理シート!AF277&lt;27,分岐管理シート!AF277&gt;38)),"error","")</f>
        <v/>
      </c>
      <c r="BX279" s="644" t="str">
        <f>IF(F279="","",IF(OR(分岐管理シート!AG277&lt;27,分岐管理シート!AG277&gt;39),"error",""))</f>
        <v/>
      </c>
      <c r="BY279" s="644" t="str">
        <f>IF(F279="","",IF(AND(AD279="－",OR(分岐管理シート!AG277&lt;27,分岐管理シート!AG277&gt;38)),"error",IF(AND(AD279="○",分岐管理シート!AG277&lt;27),"error","")))</f>
        <v/>
      </c>
      <c r="BZ279" s="641" t="str">
        <f>IF(OR(D279="", D279="R6_補正", D279="R7_予備"),
   "",IF(F279="","",IF(AND(VLOOKUP(AE279,―!$AH$15:$AI$40,2,FALSE) &lt;= VLOOKUP(AF279,―!$AH$15:$AI$40,2,FALSE),VLOOKUP(AF279,―!$AH$15:$AI$40,2,FALSE) &lt;= VLOOKUP(AG279,―!$AH$15:$AI$40,2,FALSE)),"","error")))</f>
        <v/>
      </c>
      <c r="CA279" s="647"/>
      <c r="CB279" s="638"/>
      <c r="CC279" s="638"/>
      <c r="CD279" s="644" t="str">
        <f>IF(F279="","",IF(OR(分岐管理シート!AJ277&lt;1,分岐管理シート!AJ277&gt;88),"error",""))</f>
        <v/>
      </c>
      <c r="CE279" s="644" t="str">
        <f t="shared" si="85"/>
        <v/>
      </c>
      <c r="CF279" s="644" t="str">
        <f>IF(F279="","",IF(OR(AND(分岐管理シート!D277=4, OR(分岐管理シート!AQ277&lt;4, 分岐管理シート!AQ277&gt;9)),AND(OR(分岐管理シート!D277=8, 分岐管理シート!D277=10), OR(分岐管理シート!AQ277&lt;7, 分岐管理シート!AQ277&gt;9))),"error",""))</f>
        <v/>
      </c>
      <c r="CG279" s="644" t="str">
        <f t="shared" si="99"/>
        <v/>
      </c>
      <c r="CH279" s="644" t="str">
        <f>分岐管理シート!BD277</f>
        <v/>
      </c>
      <c r="CI279" s="666" t="str">
        <f t="shared" si="100"/>
        <v/>
      </c>
    </row>
    <row r="280" spans="1:87" ht="24" x14ac:dyDescent="0.15">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88"/>
      <c r="AN280" s="567"/>
      <c r="AO280" s="691"/>
      <c r="AP280" s="564"/>
      <c r="AQ280" s="568"/>
      <c r="AR280" s="622"/>
      <c r="AS280" s="628"/>
      <c r="AT280" s="633"/>
      <c r="AU280" s="655" t="str">
        <f t="shared" si="87"/>
        <v/>
      </c>
      <c r="AV280" s="655" t="str">
        <f t="shared" si="88"/>
        <v/>
      </c>
      <c r="AW280" s="655" t="str">
        <f t="shared" si="77"/>
        <v/>
      </c>
      <c r="AX280" s="655" t="str">
        <f t="shared" si="78"/>
        <v/>
      </c>
      <c r="AY280" s="655" t="str">
        <f t="shared" si="79"/>
        <v/>
      </c>
      <c r="AZ280" s="655" t="str">
        <f>IF(F280="","",IF(OR(AND(分岐管理シート!D278=4,J280="Ⅱ．物価高の克服"),AND(分岐管理シート!D278=8,J280="米国関税措置"),AND(分岐管理シート!D278=10,J280="Ⅰ．生活の安全保障・物価高への対応")),"","error"))</f>
        <v/>
      </c>
      <c r="BA280" s="644" t="str">
        <f t="shared" si="80"/>
        <v/>
      </c>
      <c r="BB280" s="644" t="str">
        <f t="shared" si="89"/>
        <v/>
      </c>
      <c r="BC280" s="656" t="str">
        <f t="shared" si="95"/>
        <v/>
      </c>
      <c r="BD280" s="657" t="str">
        <f t="shared" si="91"/>
        <v/>
      </c>
      <c r="BE280" s="644" t="str">
        <f t="shared" si="92"/>
        <v/>
      </c>
      <c r="BF280" s="655" t="str" cm="1">
        <f t="array" ref="BF280">IF(SUMPRODUCT(COUNTIF(M280:O280, M280:O280))&gt;COUNTA(M280:O280),"error","")</f>
        <v/>
      </c>
      <c r="BG280" s="644" t="str">
        <f t="shared" si="96"/>
        <v/>
      </c>
      <c r="BH280" s="644" t="str">
        <f t="shared" si="97"/>
        <v/>
      </c>
      <c r="BI280" s="644" t="str">
        <f t="shared" si="90"/>
        <v/>
      </c>
      <c r="BJ280" s="647"/>
      <c r="BK280" s="638"/>
      <c r="BL280" s="644" t="str">
        <f t="shared" si="81"/>
        <v/>
      </c>
      <c r="BM280" s="644" t="str">
        <f t="shared" si="86"/>
        <v/>
      </c>
      <c r="BN280" s="644" t="str">
        <f t="shared" si="82"/>
        <v/>
      </c>
      <c r="BO280" s="644" t="str">
        <f t="shared" si="98"/>
        <v/>
      </c>
      <c r="BP280" s="641"/>
      <c r="BQ280" s="644"/>
      <c r="BR280" s="638"/>
      <c r="BS280" s="638"/>
      <c r="BT280" s="644" t="str">
        <f t="shared" si="83"/>
        <v/>
      </c>
      <c r="BU280" s="644" t="str">
        <f t="shared" si="84"/>
        <v/>
      </c>
      <c r="BV280" s="644" t="str">
        <f>IF(F280="","",IF(OR(分岐管理シート!AE278&lt;27,分岐管理シート!AE278&gt;38),"error",""))</f>
        <v/>
      </c>
      <c r="BW280" s="644" t="str">
        <f>IF(AND(D280="R7_補正", OR(分岐管理シート!AF278&lt;27,分岐管理シート!AF278&gt;38)),"error","")</f>
        <v/>
      </c>
      <c r="BX280" s="644" t="str">
        <f>IF(F280="","",IF(OR(分岐管理シート!AG278&lt;27,分岐管理シート!AG278&gt;39),"error",""))</f>
        <v/>
      </c>
      <c r="BY280" s="644" t="str">
        <f>IF(F280="","",IF(AND(AD280="－",OR(分岐管理シート!AG278&lt;27,分岐管理シート!AG278&gt;38)),"error",IF(AND(AD280="○",分岐管理シート!AG278&lt;27),"error","")))</f>
        <v/>
      </c>
      <c r="BZ280" s="641" t="str">
        <f>IF(OR(D280="", D280="R6_補正", D280="R7_予備"),
   "",IF(F280="","",IF(AND(VLOOKUP(AE280,―!$AH$15:$AI$40,2,FALSE) &lt;= VLOOKUP(AF280,―!$AH$15:$AI$40,2,FALSE),VLOOKUP(AF280,―!$AH$15:$AI$40,2,FALSE) &lt;= VLOOKUP(AG280,―!$AH$15:$AI$40,2,FALSE)),"","error")))</f>
        <v/>
      </c>
      <c r="CA280" s="647"/>
      <c r="CB280" s="638"/>
      <c r="CC280" s="638"/>
      <c r="CD280" s="644" t="str">
        <f>IF(F280="","",IF(OR(分岐管理シート!AJ278&lt;1,分岐管理シート!AJ278&gt;88),"error",""))</f>
        <v/>
      </c>
      <c r="CE280" s="644" t="str">
        <f t="shared" si="85"/>
        <v/>
      </c>
      <c r="CF280" s="644" t="str">
        <f>IF(F280="","",IF(OR(AND(分岐管理シート!D278=4, OR(分岐管理シート!AQ278&lt;4, 分岐管理シート!AQ278&gt;9)),AND(OR(分岐管理シート!D278=8, 分岐管理シート!D278=10), OR(分岐管理シート!AQ278&lt;7, 分岐管理シート!AQ278&gt;9))),"error",""))</f>
        <v/>
      </c>
      <c r="CG280" s="644" t="str">
        <f t="shared" si="99"/>
        <v/>
      </c>
      <c r="CH280" s="644" t="str">
        <f>分岐管理シート!BD278</f>
        <v/>
      </c>
      <c r="CI280" s="666" t="str">
        <f t="shared" si="100"/>
        <v/>
      </c>
    </row>
    <row r="281" spans="1:87" ht="24" x14ac:dyDescent="0.15">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88"/>
      <c r="AN281" s="567"/>
      <c r="AO281" s="691"/>
      <c r="AP281" s="564"/>
      <c r="AQ281" s="568"/>
      <c r="AR281" s="622"/>
      <c r="AS281" s="628"/>
      <c r="AT281" s="633"/>
      <c r="AU281" s="655" t="str">
        <f t="shared" si="87"/>
        <v/>
      </c>
      <c r="AV281" s="655" t="str">
        <f t="shared" si="88"/>
        <v/>
      </c>
      <c r="AW281" s="655" t="str">
        <f t="shared" si="77"/>
        <v/>
      </c>
      <c r="AX281" s="655" t="str">
        <f t="shared" si="78"/>
        <v/>
      </c>
      <c r="AY281" s="655" t="str">
        <f t="shared" si="79"/>
        <v/>
      </c>
      <c r="AZ281" s="655" t="str">
        <f>IF(F281="","",IF(OR(AND(分岐管理シート!D279=4,J281="Ⅱ．物価高の克服"),AND(分岐管理シート!D279=8,J281="米国関税措置"),AND(分岐管理シート!D279=10,J281="Ⅰ．生活の安全保障・物価高への対応")),"","error"))</f>
        <v/>
      </c>
      <c r="BA281" s="644" t="str">
        <f t="shared" si="80"/>
        <v/>
      </c>
      <c r="BB281" s="644" t="str">
        <f t="shared" si="89"/>
        <v/>
      </c>
      <c r="BC281" s="656" t="str">
        <f t="shared" si="95"/>
        <v/>
      </c>
      <c r="BD281" s="657" t="str">
        <f t="shared" si="91"/>
        <v/>
      </c>
      <c r="BE281" s="644" t="str">
        <f t="shared" si="92"/>
        <v/>
      </c>
      <c r="BF281" s="655" t="str" cm="1">
        <f t="array" ref="BF281">IF(SUMPRODUCT(COUNTIF(M281:O281, M281:O281))&gt;COUNTA(M281:O281),"error","")</f>
        <v/>
      </c>
      <c r="BG281" s="644" t="str">
        <f t="shared" si="96"/>
        <v/>
      </c>
      <c r="BH281" s="644" t="str">
        <f t="shared" si="97"/>
        <v/>
      </c>
      <c r="BI281" s="644" t="str">
        <f t="shared" si="90"/>
        <v/>
      </c>
      <c r="BJ281" s="647"/>
      <c r="BK281" s="638"/>
      <c r="BL281" s="644" t="str">
        <f t="shared" si="81"/>
        <v/>
      </c>
      <c r="BM281" s="644" t="str">
        <f t="shared" si="86"/>
        <v/>
      </c>
      <c r="BN281" s="644" t="str">
        <f t="shared" si="82"/>
        <v/>
      </c>
      <c r="BO281" s="644" t="str">
        <f t="shared" si="98"/>
        <v/>
      </c>
      <c r="BP281" s="641"/>
      <c r="BQ281" s="644"/>
      <c r="BR281" s="638"/>
      <c r="BS281" s="638"/>
      <c r="BT281" s="644" t="str">
        <f t="shared" si="83"/>
        <v/>
      </c>
      <c r="BU281" s="644" t="str">
        <f t="shared" si="84"/>
        <v/>
      </c>
      <c r="BV281" s="644" t="str">
        <f>IF(F281="","",IF(OR(分岐管理シート!AE279&lt;27,分岐管理シート!AE279&gt;38),"error",""))</f>
        <v/>
      </c>
      <c r="BW281" s="644" t="str">
        <f>IF(AND(D281="R7_補正", OR(分岐管理シート!AF279&lt;27,分岐管理シート!AF279&gt;38)),"error","")</f>
        <v/>
      </c>
      <c r="BX281" s="644" t="str">
        <f>IF(F281="","",IF(OR(分岐管理シート!AG279&lt;27,分岐管理シート!AG279&gt;39),"error",""))</f>
        <v/>
      </c>
      <c r="BY281" s="644" t="str">
        <f>IF(F281="","",IF(AND(AD281="－",OR(分岐管理シート!AG279&lt;27,分岐管理シート!AG279&gt;38)),"error",IF(AND(AD281="○",分岐管理シート!AG279&lt;27),"error","")))</f>
        <v/>
      </c>
      <c r="BZ281" s="641" t="str">
        <f>IF(OR(D281="", D281="R6_補正", D281="R7_予備"),
   "",IF(F281="","",IF(AND(VLOOKUP(AE281,―!$AH$15:$AI$40,2,FALSE) &lt;= VLOOKUP(AF281,―!$AH$15:$AI$40,2,FALSE),VLOOKUP(AF281,―!$AH$15:$AI$40,2,FALSE) &lt;= VLOOKUP(AG281,―!$AH$15:$AI$40,2,FALSE)),"","error")))</f>
        <v/>
      </c>
      <c r="CA281" s="647"/>
      <c r="CB281" s="638"/>
      <c r="CC281" s="638"/>
      <c r="CD281" s="644" t="str">
        <f>IF(F281="","",IF(OR(分岐管理シート!AJ279&lt;1,分岐管理シート!AJ279&gt;88),"error",""))</f>
        <v/>
      </c>
      <c r="CE281" s="644" t="str">
        <f t="shared" si="85"/>
        <v/>
      </c>
      <c r="CF281" s="644" t="str">
        <f>IF(F281="","",IF(OR(AND(分岐管理シート!D279=4, OR(分岐管理シート!AQ279&lt;4, 分岐管理シート!AQ279&gt;9)),AND(OR(分岐管理シート!D279=8, 分岐管理シート!D279=10), OR(分岐管理シート!AQ279&lt;7, 分岐管理シート!AQ279&gt;9))),"error",""))</f>
        <v/>
      </c>
      <c r="CG281" s="644" t="str">
        <f t="shared" si="99"/>
        <v/>
      </c>
      <c r="CH281" s="644" t="str">
        <f>分岐管理シート!BD279</f>
        <v/>
      </c>
      <c r="CI281" s="666" t="str">
        <f t="shared" si="100"/>
        <v/>
      </c>
    </row>
    <row r="282" spans="1:87" ht="24" x14ac:dyDescent="0.15">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88"/>
      <c r="AN282" s="567"/>
      <c r="AO282" s="691"/>
      <c r="AP282" s="564"/>
      <c r="AQ282" s="568"/>
      <c r="AR282" s="622"/>
      <c r="AS282" s="628"/>
      <c r="AT282" s="633"/>
      <c r="AU282" s="655" t="str">
        <f t="shared" si="87"/>
        <v/>
      </c>
      <c r="AV282" s="655" t="str">
        <f t="shared" si="88"/>
        <v/>
      </c>
      <c r="AW282" s="655" t="str">
        <f t="shared" si="77"/>
        <v/>
      </c>
      <c r="AX282" s="655" t="str">
        <f t="shared" si="78"/>
        <v/>
      </c>
      <c r="AY282" s="655" t="str">
        <f t="shared" si="79"/>
        <v/>
      </c>
      <c r="AZ282" s="655" t="str">
        <f>IF(F282="","",IF(OR(AND(分岐管理シート!D280=4,J282="Ⅱ．物価高の克服"),AND(分岐管理シート!D280=8,J282="米国関税措置"),AND(分岐管理シート!D280=10,J282="Ⅰ．生活の安全保障・物価高への対応")),"","error"))</f>
        <v/>
      </c>
      <c r="BA282" s="644" t="str">
        <f t="shared" si="80"/>
        <v/>
      </c>
      <c r="BB282" s="644" t="str">
        <f t="shared" si="89"/>
        <v/>
      </c>
      <c r="BC282" s="656" t="str">
        <f t="shared" si="95"/>
        <v/>
      </c>
      <c r="BD282" s="657" t="str">
        <f t="shared" si="91"/>
        <v/>
      </c>
      <c r="BE282" s="644" t="str">
        <f t="shared" si="92"/>
        <v/>
      </c>
      <c r="BF282" s="655" t="str" cm="1">
        <f t="array" ref="BF282">IF(SUMPRODUCT(COUNTIF(M282:O282, M282:O282))&gt;COUNTA(M282:O282),"error","")</f>
        <v/>
      </c>
      <c r="BG282" s="644" t="str">
        <f t="shared" si="96"/>
        <v/>
      </c>
      <c r="BH282" s="644" t="str">
        <f t="shared" si="97"/>
        <v/>
      </c>
      <c r="BI282" s="644" t="str">
        <f t="shared" si="90"/>
        <v/>
      </c>
      <c r="BJ282" s="647"/>
      <c r="BK282" s="638"/>
      <c r="BL282" s="644" t="str">
        <f t="shared" si="81"/>
        <v/>
      </c>
      <c r="BM282" s="644" t="str">
        <f t="shared" si="86"/>
        <v/>
      </c>
      <c r="BN282" s="644" t="str">
        <f t="shared" si="82"/>
        <v/>
      </c>
      <c r="BO282" s="644" t="str">
        <f t="shared" si="98"/>
        <v/>
      </c>
      <c r="BP282" s="641"/>
      <c r="BQ282" s="644"/>
      <c r="BR282" s="638"/>
      <c r="BS282" s="638"/>
      <c r="BT282" s="644" t="str">
        <f t="shared" si="83"/>
        <v/>
      </c>
      <c r="BU282" s="644" t="str">
        <f t="shared" si="84"/>
        <v/>
      </c>
      <c r="BV282" s="644" t="str">
        <f>IF(F282="","",IF(OR(分岐管理シート!AE280&lt;27,分岐管理シート!AE280&gt;38),"error",""))</f>
        <v/>
      </c>
      <c r="BW282" s="644" t="str">
        <f>IF(AND(D282="R7_補正", OR(分岐管理シート!AF280&lt;27,分岐管理シート!AF280&gt;38)),"error","")</f>
        <v/>
      </c>
      <c r="BX282" s="644" t="str">
        <f>IF(F282="","",IF(OR(分岐管理シート!AG280&lt;27,分岐管理シート!AG280&gt;39),"error",""))</f>
        <v/>
      </c>
      <c r="BY282" s="644" t="str">
        <f>IF(F282="","",IF(AND(AD282="－",OR(分岐管理シート!AG280&lt;27,分岐管理シート!AG280&gt;38)),"error",IF(AND(AD282="○",分岐管理シート!AG280&lt;27),"error","")))</f>
        <v/>
      </c>
      <c r="BZ282" s="641" t="str">
        <f>IF(OR(D282="", D282="R6_補正", D282="R7_予備"),
   "",IF(F282="","",IF(AND(VLOOKUP(AE282,―!$AH$15:$AI$40,2,FALSE) &lt;= VLOOKUP(AF282,―!$AH$15:$AI$40,2,FALSE),VLOOKUP(AF282,―!$AH$15:$AI$40,2,FALSE) &lt;= VLOOKUP(AG282,―!$AH$15:$AI$40,2,FALSE)),"","error")))</f>
        <v/>
      </c>
      <c r="CA282" s="647"/>
      <c r="CB282" s="638"/>
      <c r="CC282" s="638"/>
      <c r="CD282" s="644" t="str">
        <f>IF(F282="","",IF(OR(分岐管理シート!AJ280&lt;1,分岐管理シート!AJ280&gt;88),"error",""))</f>
        <v/>
      </c>
      <c r="CE282" s="644" t="str">
        <f t="shared" si="85"/>
        <v/>
      </c>
      <c r="CF282" s="644" t="str">
        <f>IF(F282="","",IF(OR(AND(分岐管理シート!D280=4, OR(分岐管理シート!AQ280&lt;4, 分岐管理シート!AQ280&gt;9)),AND(OR(分岐管理シート!D280=8, 分岐管理シート!D280=10), OR(分岐管理シート!AQ280&lt;7, 分岐管理シート!AQ280&gt;9))),"error",""))</f>
        <v/>
      </c>
      <c r="CG282" s="644" t="str">
        <f t="shared" si="99"/>
        <v/>
      </c>
      <c r="CH282" s="644" t="str">
        <f>分岐管理シート!BD280</f>
        <v/>
      </c>
      <c r="CI282" s="666" t="str">
        <f t="shared" si="100"/>
        <v/>
      </c>
    </row>
    <row r="283" spans="1:87" ht="24" x14ac:dyDescent="0.15">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88"/>
      <c r="AN283" s="567"/>
      <c r="AO283" s="691"/>
      <c r="AP283" s="564"/>
      <c r="AQ283" s="568"/>
      <c r="AR283" s="622"/>
      <c r="AS283" s="628"/>
      <c r="AT283" s="633"/>
      <c r="AU283" s="655" t="str">
        <f t="shared" si="87"/>
        <v/>
      </c>
      <c r="AV283" s="655" t="str">
        <f t="shared" si="88"/>
        <v/>
      </c>
      <c r="AW283" s="655" t="str">
        <f t="shared" si="77"/>
        <v/>
      </c>
      <c r="AX283" s="655" t="str">
        <f t="shared" si="78"/>
        <v/>
      </c>
      <c r="AY283" s="655" t="str">
        <f t="shared" si="79"/>
        <v/>
      </c>
      <c r="AZ283" s="655" t="str">
        <f>IF(F283="","",IF(OR(AND(分岐管理シート!D281=4,J283="Ⅱ．物価高の克服"),AND(分岐管理シート!D281=8,J283="米国関税措置"),AND(分岐管理シート!D281=10,J283="Ⅰ．生活の安全保障・物価高への対応")),"","error"))</f>
        <v/>
      </c>
      <c r="BA283" s="644" t="str">
        <f t="shared" si="80"/>
        <v/>
      </c>
      <c r="BB283" s="644" t="str">
        <f t="shared" si="89"/>
        <v/>
      </c>
      <c r="BC283" s="656" t="str">
        <f t="shared" si="95"/>
        <v/>
      </c>
      <c r="BD283" s="657" t="str">
        <f t="shared" si="91"/>
        <v/>
      </c>
      <c r="BE283" s="644" t="str">
        <f t="shared" si="92"/>
        <v/>
      </c>
      <c r="BF283" s="655" t="str" cm="1">
        <f t="array" ref="BF283">IF(SUMPRODUCT(COUNTIF(M283:O283, M283:O283))&gt;COUNTA(M283:O283),"error","")</f>
        <v/>
      </c>
      <c r="BG283" s="644" t="str">
        <f t="shared" si="96"/>
        <v/>
      </c>
      <c r="BH283" s="644" t="str">
        <f t="shared" si="97"/>
        <v/>
      </c>
      <c r="BI283" s="644" t="str">
        <f t="shared" si="90"/>
        <v/>
      </c>
      <c r="BJ283" s="647"/>
      <c r="BK283" s="638"/>
      <c r="BL283" s="644" t="str">
        <f t="shared" si="81"/>
        <v/>
      </c>
      <c r="BM283" s="644" t="str">
        <f t="shared" si="86"/>
        <v/>
      </c>
      <c r="BN283" s="644" t="str">
        <f t="shared" si="82"/>
        <v/>
      </c>
      <c r="BO283" s="644" t="str">
        <f t="shared" si="98"/>
        <v/>
      </c>
      <c r="BP283" s="641"/>
      <c r="BQ283" s="644"/>
      <c r="BR283" s="638"/>
      <c r="BS283" s="638"/>
      <c r="BT283" s="644" t="str">
        <f t="shared" si="83"/>
        <v/>
      </c>
      <c r="BU283" s="644" t="str">
        <f t="shared" si="84"/>
        <v/>
      </c>
      <c r="BV283" s="644" t="str">
        <f>IF(F283="","",IF(OR(分岐管理シート!AE281&lt;27,分岐管理シート!AE281&gt;38),"error",""))</f>
        <v/>
      </c>
      <c r="BW283" s="644" t="str">
        <f>IF(AND(D283="R7_補正", OR(分岐管理シート!AF281&lt;27,分岐管理シート!AF281&gt;38)),"error","")</f>
        <v/>
      </c>
      <c r="BX283" s="644" t="str">
        <f>IF(F283="","",IF(OR(分岐管理シート!AG281&lt;27,分岐管理シート!AG281&gt;39),"error",""))</f>
        <v/>
      </c>
      <c r="BY283" s="644" t="str">
        <f>IF(F283="","",IF(AND(AD283="－",OR(分岐管理シート!AG281&lt;27,分岐管理シート!AG281&gt;38)),"error",IF(AND(AD283="○",分岐管理シート!AG281&lt;27),"error","")))</f>
        <v/>
      </c>
      <c r="BZ283" s="641" t="str">
        <f>IF(OR(D283="", D283="R6_補正", D283="R7_予備"),
   "",IF(F283="","",IF(AND(VLOOKUP(AE283,―!$AH$15:$AI$40,2,FALSE) &lt;= VLOOKUP(AF283,―!$AH$15:$AI$40,2,FALSE),VLOOKUP(AF283,―!$AH$15:$AI$40,2,FALSE) &lt;= VLOOKUP(AG283,―!$AH$15:$AI$40,2,FALSE)),"","error")))</f>
        <v/>
      </c>
      <c r="CA283" s="647"/>
      <c r="CB283" s="638"/>
      <c r="CC283" s="638"/>
      <c r="CD283" s="644" t="str">
        <f>IF(F283="","",IF(OR(分岐管理シート!AJ281&lt;1,分岐管理シート!AJ281&gt;88),"error",""))</f>
        <v/>
      </c>
      <c r="CE283" s="644" t="str">
        <f t="shared" si="85"/>
        <v/>
      </c>
      <c r="CF283" s="644" t="str">
        <f>IF(F283="","",IF(OR(AND(分岐管理シート!D281=4, OR(分岐管理シート!AQ281&lt;4, 分岐管理シート!AQ281&gt;9)),AND(OR(分岐管理シート!D281=8, 分岐管理シート!D281=10), OR(分岐管理シート!AQ281&lt;7, 分岐管理シート!AQ281&gt;9))),"error",""))</f>
        <v/>
      </c>
      <c r="CG283" s="644" t="str">
        <f t="shared" si="99"/>
        <v/>
      </c>
      <c r="CH283" s="644" t="str">
        <f>分岐管理シート!BD281</f>
        <v/>
      </c>
      <c r="CI283" s="666" t="str">
        <f t="shared" si="100"/>
        <v/>
      </c>
    </row>
    <row r="284" spans="1:87" ht="24" x14ac:dyDescent="0.15">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88"/>
      <c r="AN284" s="567"/>
      <c r="AO284" s="691"/>
      <c r="AP284" s="564"/>
      <c r="AQ284" s="568"/>
      <c r="AR284" s="622"/>
      <c r="AS284" s="628"/>
      <c r="AT284" s="633"/>
      <c r="AU284" s="655" t="str">
        <f t="shared" si="87"/>
        <v/>
      </c>
      <c r="AV284" s="655" t="str">
        <f t="shared" si="88"/>
        <v/>
      </c>
      <c r="AW284" s="655" t="str">
        <f t="shared" si="77"/>
        <v/>
      </c>
      <c r="AX284" s="655" t="str">
        <f t="shared" si="78"/>
        <v/>
      </c>
      <c r="AY284" s="655" t="str">
        <f t="shared" si="79"/>
        <v/>
      </c>
      <c r="AZ284" s="655" t="str">
        <f>IF(F284="","",IF(OR(AND(分岐管理シート!D282=4,J284="Ⅱ．物価高の克服"),AND(分岐管理シート!D282=8,J284="米国関税措置"),AND(分岐管理シート!D282=10,J284="Ⅰ．生活の安全保障・物価高への対応")),"","error"))</f>
        <v/>
      </c>
      <c r="BA284" s="644" t="str">
        <f t="shared" si="80"/>
        <v/>
      </c>
      <c r="BB284" s="644" t="str">
        <f t="shared" si="89"/>
        <v/>
      </c>
      <c r="BC284" s="656" t="str">
        <f t="shared" si="95"/>
        <v/>
      </c>
      <c r="BD284" s="657" t="str">
        <f t="shared" si="91"/>
        <v/>
      </c>
      <c r="BE284" s="644" t="str">
        <f t="shared" si="92"/>
        <v/>
      </c>
      <c r="BF284" s="655" t="str" cm="1">
        <f t="array" ref="BF284">IF(SUMPRODUCT(COUNTIF(M284:O284, M284:O284))&gt;COUNTA(M284:O284),"error","")</f>
        <v/>
      </c>
      <c r="BG284" s="644" t="str">
        <f t="shared" si="96"/>
        <v/>
      </c>
      <c r="BH284" s="644" t="str">
        <f t="shared" si="97"/>
        <v/>
      </c>
      <c r="BI284" s="644" t="str">
        <f t="shared" si="90"/>
        <v/>
      </c>
      <c r="BJ284" s="647"/>
      <c r="BK284" s="638"/>
      <c r="BL284" s="644" t="str">
        <f t="shared" si="81"/>
        <v/>
      </c>
      <c r="BM284" s="644" t="str">
        <f t="shared" si="86"/>
        <v/>
      </c>
      <c r="BN284" s="644" t="str">
        <f t="shared" si="82"/>
        <v/>
      </c>
      <c r="BO284" s="644" t="str">
        <f t="shared" si="98"/>
        <v/>
      </c>
      <c r="BP284" s="641"/>
      <c r="BQ284" s="644"/>
      <c r="BR284" s="638"/>
      <c r="BS284" s="638"/>
      <c r="BT284" s="644" t="str">
        <f t="shared" si="83"/>
        <v/>
      </c>
      <c r="BU284" s="644" t="str">
        <f t="shared" si="84"/>
        <v/>
      </c>
      <c r="BV284" s="644" t="str">
        <f>IF(F284="","",IF(OR(分岐管理シート!AE282&lt;27,分岐管理シート!AE282&gt;38),"error",""))</f>
        <v/>
      </c>
      <c r="BW284" s="644" t="str">
        <f>IF(AND(D284="R7_補正", OR(分岐管理シート!AF282&lt;27,分岐管理シート!AF282&gt;38)),"error","")</f>
        <v/>
      </c>
      <c r="BX284" s="644" t="str">
        <f>IF(F284="","",IF(OR(分岐管理シート!AG282&lt;27,分岐管理シート!AG282&gt;39),"error",""))</f>
        <v/>
      </c>
      <c r="BY284" s="644" t="str">
        <f>IF(F284="","",IF(AND(AD284="－",OR(分岐管理シート!AG282&lt;27,分岐管理シート!AG282&gt;38)),"error",IF(AND(AD284="○",分岐管理シート!AG282&lt;27),"error","")))</f>
        <v/>
      </c>
      <c r="BZ284" s="641" t="str">
        <f>IF(OR(D284="", D284="R6_補正", D284="R7_予備"),
   "",IF(F284="","",IF(AND(VLOOKUP(AE284,―!$AH$15:$AI$40,2,FALSE) &lt;= VLOOKUP(AF284,―!$AH$15:$AI$40,2,FALSE),VLOOKUP(AF284,―!$AH$15:$AI$40,2,FALSE) &lt;= VLOOKUP(AG284,―!$AH$15:$AI$40,2,FALSE)),"","error")))</f>
        <v/>
      </c>
      <c r="CA284" s="647"/>
      <c r="CB284" s="638"/>
      <c r="CC284" s="638"/>
      <c r="CD284" s="644" t="str">
        <f>IF(F284="","",IF(OR(分岐管理シート!AJ282&lt;1,分岐管理シート!AJ282&gt;88),"error",""))</f>
        <v/>
      </c>
      <c r="CE284" s="644" t="str">
        <f t="shared" si="85"/>
        <v/>
      </c>
      <c r="CF284" s="644" t="str">
        <f>IF(F284="","",IF(OR(AND(分岐管理シート!D282=4, OR(分岐管理シート!AQ282&lt;4, 分岐管理シート!AQ282&gt;9)),AND(OR(分岐管理シート!D282=8, 分岐管理シート!D282=10), OR(分岐管理シート!AQ282&lt;7, 分岐管理シート!AQ282&gt;9))),"error",""))</f>
        <v/>
      </c>
      <c r="CG284" s="644" t="str">
        <f t="shared" si="99"/>
        <v/>
      </c>
      <c r="CH284" s="644" t="str">
        <f>分岐管理シート!BD282</f>
        <v/>
      </c>
      <c r="CI284" s="666" t="str">
        <f t="shared" si="100"/>
        <v/>
      </c>
    </row>
    <row r="285" spans="1:87" ht="24" x14ac:dyDescent="0.15">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88"/>
      <c r="AN285" s="567"/>
      <c r="AO285" s="691"/>
      <c r="AP285" s="564"/>
      <c r="AQ285" s="568"/>
      <c r="AR285" s="622"/>
      <c r="AS285" s="628"/>
      <c r="AT285" s="633"/>
      <c r="AU285" s="655" t="str">
        <f t="shared" si="87"/>
        <v/>
      </c>
      <c r="AV285" s="655" t="str">
        <f t="shared" si="88"/>
        <v/>
      </c>
      <c r="AW285" s="655" t="str">
        <f t="shared" si="77"/>
        <v/>
      </c>
      <c r="AX285" s="655" t="str">
        <f t="shared" si="78"/>
        <v/>
      </c>
      <c r="AY285" s="655" t="str">
        <f t="shared" si="79"/>
        <v/>
      </c>
      <c r="AZ285" s="655" t="str">
        <f>IF(F285="","",IF(OR(AND(分岐管理シート!D283=4,J285="Ⅱ．物価高の克服"),AND(分岐管理シート!D283=8,J285="米国関税措置"),AND(分岐管理シート!D283=10,J285="Ⅰ．生活の安全保障・物価高への対応")),"","error"))</f>
        <v/>
      </c>
      <c r="BA285" s="644" t="str">
        <f t="shared" si="80"/>
        <v/>
      </c>
      <c r="BB285" s="644" t="str">
        <f t="shared" si="89"/>
        <v/>
      </c>
      <c r="BC285" s="656" t="str">
        <f t="shared" si="95"/>
        <v/>
      </c>
      <c r="BD285" s="657" t="str">
        <f t="shared" si="91"/>
        <v/>
      </c>
      <c r="BE285" s="644" t="str">
        <f t="shared" si="92"/>
        <v/>
      </c>
      <c r="BF285" s="655" t="str" cm="1">
        <f t="array" ref="BF285">IF(SUMPRODUCT(COUNTIF(M285:O285, M285:O285))&gt;COUNTA(M285:O285),"error","")</f>
        <v/>
      </c>
      <c r="BG285" s="644" t="str">
        <f t="shared" si="96"/>
        <v/>
      </c>
      <c r="BH285" s="644" t="str">
        <f t="shared" si="97"/>
        <v/>
      </c>
      <c r="BI285" s="644" t="str">
        <f t="shared" si="90"/>
        <v/>
      </c>
      <c r="BJ285" s="647"/>
      <c r="BK285" s="638"/>
      <c r="BL285" s="644" t="str">
        <f t="shared" si="81"/>
        <v/>
      </c>
      <c r="BM285" s="644" t="str">
        <f t="shared" si="86"/>
        <v/>
      </c>
      <c r="BN285" s="644" t="str">
        <f t="shared" si="82"/>
        <v/>
      </c>
      <c r="BO285" s="644" t="str">
        <f t="shared" si="98"/>
        <v/>
      </c>
      <c r="BP285" s="641"/>
      <c r="BQ285" s="644"/>
      <c r="BR285" s="638"/>
      <c r="BS285" s="638"/>
      <c r="BT285" s="644" t="str">
        <f t="shared" si="83"/>
        <v/>
      </c>
      <c r="BU285" s="644" t="str">
        <f t="shared" si="84"/>
        <v/>
      </c>
      <c r="BV285" s="644" t="str">
        <f>IF(F285="","",IF(OR(分岐管理シート!AE283&lt;27,分岐管理シート!AE283&gt;38),"error",""))</f>
        <v/>
      </c>
      <c r="BW285" s="644" t="str">
        <f>IF(AND(D285="R7_補正", OR(分岐管理シート!AF283&lt;27,分岐管理シート!AF283&gt;38)),"error","")</f>
        <v/>
      </c>
      <c r="BX285" s="644" t="str">
        <f>IF(F285="","",IF(OR(分岐管理シート!AG283&lt;27,分岐管理シート!AG283&gt;39),"error",""))</f>
        <v/>
      </c>
      <c r="BY285" s="644" t="str">
        <f>IF(F285="","",IF(AND(AD285="－",OR(分岐管理シート!AG283&lt;27,分岐管理シート!AG283&gt;38)),"error",IF(AND(AD285="○",分岐管理シート!AG283&lt;27),"error","")))</f>
        <v/>
      </c>
      <c r="BZ285" s="641" t="str">
        <f>IF(OR(D285="", D285="R6_補正", D285="R7_予備"),
   "",IF(F285="","",IF(AND(VLOOKUP(AE285,―!$AH$15:$AI$40,2,FALSE) &lt;= VLOOKUP(AF285,―!$AH$15:$AI$40,2,FALSE),VLOOKUP(AF285,―!$AH$15:$AI$40,2,FALSE) &lt;= VLOOKUP(AG285,―!$AH$15:$AI$40,2,FALSE)),"","error")))</f>
        <v/>
      </c>
      <c r="CA285" s="647"/>
      <c r="CB285" s="638"/>
      <c r="CC285" s="638"/>
      <c r="CD285" s="644" t="str">
        <f>IF(F285="","",IF(OR(分岐管理シート!AJ283&lt;1,分岐管理シート!AJ283&gt;88),"error",""))</f>
        <v/>
      </c>
      <c r="CE285" s="644" t="str">
        <f t="shared" si="85"/>
        <v/>
      </c>
      <c r="CF285" s="644" t="str">
        <f>IF(F285="","",IF(OR(AND(分岐管理シート!D283=4, OR(分岐管理シート!AQ283&lt;4, 分岐管理シート!AQ283&gt;9)),AND(OR(分岐管理シート!D283=8, 分岐管理シート!D283=10), OR(分岐管理シート!AQ283&lt;7, 分岐管理シート!AQ283&gt;9))),"error",""))</f>
        <v/>
      </c>
      <c r="CG285" s="644" t="str">
        <f t="shared" si="99"/>
        <v/>
      </c>
      <c r="CH285" s="644" t="str">
        <f>分岐管理シート!BD283</f>
        <v/>
      </c>
      <c r="CI285" s="666" t="str">
        <f t="shared" si="100"/>
        <v/>
      </c>
    </row>
    <row r="286" spans="1:87" ht="24" x14ac:dyDescent="0.15">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88"/>
      <c r="AN286" s="567"/>
      <c r="AO286" s="691"/>
      <c r="AP286" s="564"/>
      <c r="AQ286" s="568"/>
      <c r="AR286" s="622"/>
      <c r="AS286" s="628"/>
      <c r="AT286" s="633"/>
      <c r="AU286" s="655" t="str">
        <f t="shared" si="87"/>
        <v/>
      </c>
      <c r="AV286" s="655" t="str">
        <f t="shared" si="88"/>
        <v/>
      </c>
      <c r="AW286" s="655" t="str">
        <f t="shared" si="77"/>
        <v/>
      </c>
      <c r="AX286" s="655" t="str">
        <f t="shared" si="78"/>
        <v/>
      </c>
      <c r="AY286" s="655" t="str">
        <f t="shared" si="79"/>
        <v/>
      </c>
      <c r="AZ286" s="655" t="str">
        <f>IF(F286="","",IF(OR(AND(分岐管理シート!D284=4,J286="Ⅱ．物価高の克服"),AND(分岐管理シート!D284=8,J286="米国関税措置"),AND(分岐管理シート!D284=10,J286="Ⅰ．生活の安全保障・物価高への対応")),"","error"))</f>
        <v/>
      </c>
      <c r="BA286" s="644" t="str">
        <f t="shared" si="80"/>
        <v/>
      </c>
      <c r="BB286" s="644" t="str">
        <f t="shared" si="89"/>
        <v/>
      </c>
      <c r="BC286" s="656" t="str">
        <f t="shared" si="95"/>
        <v/>
      </c>
      <c r="BD286" s="657" t="str">
        <f t="shared" si="91"/>
        <v/>
      </c>
      <c r="BE286" s="644" t="str">
        <f t="shared" si="92"/>
        <v/>
      </c>
      <c r="BF286" s="655" t="str" cm="1">
        <f t="array" ref="BF286">IF(SUMPRODUCT(COUNTIF(M286:O286, M286:O286))&gt;COUNTA(M286:O286),"error","")</f>
        <v/>
      </c>
      <c r="BG286" s="644" t="str">
        <f t="shared" si="96"/>
        <v/>
      </c>
      <c r="BH286" s="644" t="str">
        <f t="shared" si="97"/>
        <v/>
      </c>
      <c r="BI286" s="644" t="str">
        <f t="shared" si="90"/>
        <v/>
      </c>
      <c r="BJ286" s="647"/>
      <c r="BK286" s="638"/>
      <c r="BL286" s="644" t="str">
        <f t="shared" si="81"/>
        <v/>
      </c>
      <c r="BM286" s="644" t="str">
        <f t="shared" si="86"/>
        <v/>
      </c>
      <c r="BN286" s="644" t="str">
        <f t="shared" si="82"/>
        <v/>
      </c>
      <c r="BO286" s="644" t="str">
        <f t="shared" si="98"/>
        <v/>
      </c>
      <c r="BP286" s="641"/>
      <c r="BQ286" s="644"/>
      <c r="BR286" s="638"/>
      <c r="BS286" s="638"/>
      <c r="BT286" s="644" t="str">
        <f t="shared" si="83"/>
        <v/>
      </c>
      <c r="BU286" s="644" t="str">
        <f t="shared" si="84"/>
        <v/>
      </c>
      <c r="BV286" s="644" t="str">
        <f>IF(F286="","",IF(OR(分岐管理シート!AE284&lt;27,分岐管理シート!AE284&gt;38),"error",""))</f>
        <v/>
      </c>
      <c r="BW286" s="644" t="str">
        <f>IF(AND(D286="R7_補正", OR(分岐管理シート!AF284&lt;27,分岐管理シート!AF284&gt;38)),"error","")</f>
        <v/>
      </c>
      <c r="BX286" s="644" t="str">
        <f>IF(F286="","",IF(OR(分岐管理シート!AG284&lt;27,分岐管理シート!AG284&gt;39),"error",""))</f>
        <v/>
      </c>
      <c r="BY286" s="644" t="str">
        <f>IF(F286="","",IF(AND(AD286="－",OR(分岐管理シート!AG284&lt;27,分岐管理シート!AG284&gt;38)),"error",IF(AND(AD286="○",分岐管理シート!AG284&lt;27),"error","")))</f>
        <v/>
      </c>
      <c r="BZ286" s="641" t="str">
        <f>IF(OR(D286="", D286="R6_補正", D286="R7_予備"),
   "",IF(F286="","",IF(AND(VLOOKUP(AE286,―!$AH$15:$AI$40,2,FALSE) &lt;= VLOOKUP(AF286,―!$AH$15:$AI$40,2,FALSE),VLOOKUP(AF286,―!$AH$15:$AI$40,2,FALSE) &lt;= VLOOKUP(AG286,―!$AH$15:$AI$40,2,FALSE)),"","error")))</f>
        <v/>
      </c>
      <c r="CA286" s="647"/>
      <c r="CB286" s="638"/>
      <c r="CC286" s="638"/>
      <c r="CD286" s="644" t="str">
        <f>IF(F286="","",IF(OR(分岐管理シート!AJ284&lt;1,分岐管理シート!AJ284&gt;88),"error",""))</f>
        <v/>
      </c>
      <c r="CE286" s="644" t="str">
        <f t="shared" si="85"/>
        <v/>
      </c>
      <c r="CF286" s="644" t="str">
        <f>IF(F286="","",IF(OR(AND(分岐管理シート!D284=4, OR(分岐管理シート!AQ284&lt;4, 分岐管理シート!AQ284&gt;9)),AND(OR(分岐管理シート!D284=8, 分岐管理シート!D284=10), OR(分岐管理シート!AQ284&lt;7, 分岐管理シート!AQ284&gt;9))),"error",""))</f>
        <v/>
      </c>
      <c r="CG286" s="644" t="str">
        <f t="shared" si="99"/>
        <v/>
      </c>
      <c r="CH286" s="644" t="str">
        <f>分岐管理シート!BD284</f>
        <v/>
      </c>
      <c r="CI286" s="666" t="str">
        <f t="shared" si="100"/>
        <v/>
      </c>
    </row>
    <row r="287" spans="1:87" ht="24" x14ac:dyDescent="0.15">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88"/>
      <c r="AN287" s="567"/>
      <c r="AO287" s="691"/>
      <c r="AP287" s="564"/>
      <c r="AQ287" s="568"/>
      <c r="AR287" s="622"/>
      <c r="AS287" s="628"/>
      <c r="AT287" s="633"/>
      <c r="AU287" s="655" t="str">
        <f t="shared" si="87"/>
        <v/>
      </c>
      <c r="AV287" s="655" t="str">
        <f t="shared" si="88"/>
        <v/>
      </c>
      <c r="AW287" s="655" t="str">
        <f t="shared" si="77"/>
        <v/>
      </c>
      <c r="AX287" s="655" t="str">
        <f t="shared" si="78"/>
        <v/>
      </c>
      <c r="AY287" s="655" t="str">
        <f t="shared" si="79"/>
        <v/>
      </c>
      <c r="AZ287" s="655" t="str">
        <f>IF(F287="","",IF(OR(AND(分岐管理シート!D285=4,J287="Ⅱ．物価高の克服"),AND(分岐管理シート!D285=8,J287="米国関税措置"),AND(分岐管理シート!D285=10,J287="Ⅰ．生活の安全保障・物価高への対応")),"","error"))</f>
        <v/>
      </c>
      <c r="BA287" s="644" t="str">
        <f t="shared" si="80"/>
        <v/>
      </c>
      <c r="BB287" s="644" t="str">
        <f t="shared" si="89"/>
        <v/>
      </c>
      <c r="BC287" s="656" t="str">
        <f t="shared" si="95"/>
        <v/>
      </c>
      <c r="BD287" s="657" t="str">
        <f t="shared" si="91"/>
        <v/>
      </c>
      <c r="BE287" s="644" t="str">
        <f t="shared" si="92"/>
        <v/>
      </c>
      <c r="BF287" s="655" t="str" cm="1">
        <f t="array" ref="BF287">IF(SUMPRODUCT(COUNTIF(M287:O287, M287:O287))&gt;COUNTA(M287:O287),"error","")</f>
        <v/>
      </c>
      <c r="BG287" s="644" t="str">
        <f t="shared" si="96"/>
        <v/>
      </c>
      <c r="BH287" s="644" t="str">
        <f t="shared" si="97"/>
        <v/>
      </c>
      <c r="BI287" s="644" t="str">
        <f t="shared" si="90"/>
        <v/>
      </c>
      <c r="BJ287" s="647"/>
      <c r="BK287" s="638"/>
      <c r="BL287" s="644" t="str">
        <f t="shared" si="81"/>
        <v/>
      </c>
      <c r="BM287" s="644" t="str">
        <f t="shared" si="86"/>
        <v/>
      </c>
      <c r="BN287" s="644" t="str">
        <f t="shared" si="82"/>
        <v/>
      </c>
      <c r="BO287" s="644" t="str">
        <f t="shared" si="98"/>
        <v/>
      </c>
      <c r="BP287" s="641"/>
      <c r="BQ287" s="644"/>
      <c r="BR287" s="638"/>
      <c r="BS287" s="638"/>
      <c r="BT287" s="644" t="str">
        <f t="shared" si="83"/>
        <v/>
      </c>
      <c r="BU287" s="644" t="str">
        <f t="shared" si="84"/>
        <v/>
      </c>
      <c r="BV287" s="644" t="str">
        <f>IF(F287="","",IF(OR(分岐管理シート!AE285&lt;27,分岐管理シート!AE285&gt;38),"error",""))</f>
        <v/>
      </c>
      <c r="BW287" s="644" t="str">
        <f>IF(AND(D287="R7_補正", OR(分岐管理シート!AF285&lt;27,分岐管理シート!AF285&gt;38)),"error","")</f>
        <v/>
      </c>
      <c r="BX287" s="644" t="str">
        <f>IF(F287="","",IF(OR(分岐管理シート!AG285&lt;27,分岐管理シート!AG285&gt;39),"error",""))</f>
        <v/>
      </c>
      <c r="BY287" s="644" t="str">
        <f>IF(F287="","",IF(AND(AD287="－",OR(分岐管理シート!AG285&lt;27,分岐管理シート!AG285&gt;38)),"error",IF(AND(AD287="○",分岐管理シート!AG285&lt;27),"error","")))</f>
        <v/>
      </c>
      <c r="BZ287" s="641" t="str">
        <f>IF(OR(D287="", D287="R6_補正", D287="R7_予備"),
   "",IF(F287="","",IF(AND(VLOOKUP(AE287,―!$AH$15:$AI$40,2,FALSE) &lt;= VLOOKUP(AF287,―!$AH$15:$AI$40,2,FALSE),VLOOKUP(AF287,―!$AH$15:$AI$40,2,FALSE) &lt;= VLOOKUP(AG287,―!$AH$15:$AI$40,2,FALSE)),"","error")))</f>
        <v/>
      </c>
      <c r="CA287" s="647"/>
      <c r="CB287" s="638"/>
      <c r="CC287" s="638"/>
      <c r="CD287" s="644" t="str">
        <f>IF(F287="","",IF(OR(分岐管理シート!AJ285&lt;1,分岐管理シート!AJ285&gt;88),"error",""))</f>
        <v/>
      </c>
      <c r="CE287" s="644" t="str">
        <f t="shared" si="85"/>
        <v/>
      </c>
      <c r="CF287" s="644" t="str">
        <f>IF(F287="","",IF(OR(AND(分岐管理シート!D285=4, OR(分岐管理シート!AQ285&lt;4, 分岐管理シート!AQ285&gt;9)),AND(OR(分岐管理シート!D285=8, 分岐管理シート!D285=10), OR(分岐管理シート!AQ285&lt;7, 分岐管理シート!AQ285&gt;9))),"error",""))</f>
        <v/>
      </c>
      <c r="CG287" s="644" t="str">
        <f t="shared" si="99"/>
        <v/>
      </c>
      <c r="CH287" s="644" t="str">
        <f>分岐管理シート!BD285</f>
        <v/>
      </c>
      <c r="CI287" s="666" t="str">
        <f t="shared" si="100"/>
        <v/>
      </c>
    </row>
    <row r="288" spans="1:87" ht="24" x14ac:dyDescent="0.15">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88"/>
      <c r="AN288" s="567"/>
      <c r="AO288" s="691"/>
      <c r="AP288" s="564"/>
      <c r="AQ288" s="568"/>
      <c r="AR288" s="622"/>
      <c r="AS288" s="628"/>
      <c r="AT288" s="633"/>
      <c r="AU288" s="655" t="str">
        <f t="shared" si="87"/>
        <v/>
      </c>
      <c r="AV288" s="655" t="str">
        <f t="shared" si="88"/>
        <v/>
      </c>
      <c r="AW288" s="655" t="str">
        <f t="shared" si="77"/>
        <v/>
      </c>
      <c r="AX288" s="655" t="str">
        <f t="shared" si="78"/>
        <v/>
      </c>
      <c r="AY288" s="655" t="str">
        <f t="shared" si="79"/>
        <v/>
      </c>
      <c r="AZ288" s="655" t="str">
        <f>IF(F288="","",IF(OR(AND(分岐管理シート!D286=4,J288="Ⅱ．物価高の克服"),AND(分岐管理シート!D286=8,J288="米国関税措置"),AND(分岐管理シート!D286=10,J288="Ⅰ．生活の安全保障・物価高への対応")),"","error"))</f>
        <v/>
      </c>
      <c r="BA288" s="644" t="str">
        <f t="shared" si="80"/>
        <v/>
      </c>
      <c r="BB288" s="644" t="str">
        <f t="shared" si="89"/>
        <v/>
      </c>
      <c r="BC288" s="656" t="str">
        <f t="shared" si="95"/>
        <v/>
      </c>
      <c r="BD288" s="657" t="str">
        <f t="shared" si="91"/>
        <v/>
      </c>
      <c r="BE288" s="644" t="str">
        <f t="shared" si="92"/>
        <v/>
      </c>
      <c r="BF288" s="655" t="str" cm="1">
        <f t="array" ref="BF288">IF(SUMPRODUCT(COUNTIF(M288:O288, M288:O288))&gt;COUNTA(M288:O288),"error","")</f>
        <v/>
      </c>
      <c r="BG288" s="644" t="str">
        <f t="shared" si="96"/>
        <v/>
      </c>
      <c r="BH288" s="644" t="str">
        <f t="shared" si="97"/>
        <v/>
      </c>
      <c r="BI288" s="644" t="str">
        <f t="shared" si="90"/>
        <v/>
      </c>
      <c r="BJ288" s="647"/>
      <c r="BK288" s="638"/>
      <c r="BL288" s="644" t="str">
        <f t="shared" si="81"/>
        <v/>
      </c>
      <c r="BM288" s="644" t="str">
        <f t="shared" si="86"/>
        <v/>
      </c>
      <c r="BN288" s="644" t="str">
        <f t="shared" si="82"/>
        <v/>
      </c>
      <c r="BO288" s="644" t="str">
        <f t="shared" si="98"/>
        <v/>
      </c>
      <c r="BP288" s="641"/>
      <c r="BQ288" s="644"/>
      <c r="BR288" s="638"/>
      <c r="BS288" s="638"/>
      <c r="BT288" s="644" t="str">
        <f t="shared" si="83"/>
        <v/>
      </c>
      <c r="BU288" s="644" t="str">
        <f t="shared" si="84"/>
        <v/>
      </c>
      <c r="BV288" s="644" t="str">
        <f>IF(F288="","",IF(OR(分岐管理シート!AE286&lt;27,分岐管理シート!AE286&gt;38),"error",""))</f>
        <v/>
      </c>
      <c r="BW288" s="644" t="str">
        <f>IF(AND(D288="R7_補正", OR(分岐管理シート!AF286&lt;27,分岐管理シート!AF286&gt;38)),"error","")</f>
        <v/>
      </c>
      <c r="BX288" s="644" t="str">
        <f>IF(F288="","",IF(OR(分岐管理シート!AG286&lt;27,分岐管理シート!AG286&gt;39),"error",""))</f>
        <v/>
      </c>
      <c r="BY288" s="644" t="str">
        <f>IF(F288="","",IF(AND(AD288="－",OR(分岐管理シート!AG286&lt;27,分岐管理シート!AG286&gt;38)),"error",IF(AND(AD288="○",分岐管理シート!AG286&lt;27),"error","")))</f>
        <v/>
      </c>
      <c r="BZ288" s="641" t="str">
        <f>IF(OR(D288="", D288="R6_補正", D288="R7_予備"),
   "",IF(F288="","",IF(AND(VLOOKUP(AE288,―!$AH$15:$AI$40,2,FALSE) &lt;= VLOOKUP(AF288,―!$AH$15:$AI$40,2,FALSE),VLOOKUP(AF288,―!$AH$15:$AI$40,2,FALSE) &lt;= VLOOKUP(AG288,―!$AH$15:$AI$40,2,FALSE)),"","error")))</f>
        <v/>
      </c>
      <c r="CA288" s="647"/>
      <c r="CB288" s="638"/>
      <c r="CC288" s="638"/>
      <c r="CD288" s="644" t="str">
        <f>IF(F288="","",IF(OR(分岐管理シート!AJ286&lt;1,分岐管理シート!AJ286&gt;88),"error",""))</f>
        <v/>
      </c>
      <c r="CE288" s="644" t="str">
        <f t="shared" si="85"/>
        <v/>
      </c>
      <c r="CF288" s="644" t="str">
        <f>IF(F288="","",IF(OR(AND(分岐管理シート!D286=4, OR(分岐管理シート!AQ286&lt;4, 分岐管理シート!AQ286&gt;9)),AND(OR(分岐管理シート!D286=8, 分岐管理シート!D286=10), OR(分岐管理シート!AQ286&lt;7, 分岐管理シート!AQ286&gt;9))),"error",""))</f>
        <v/>
      </c>
      <c r="CG288" s="644" t="str">
        <f t="shared" si="99"/>
        <v/>
      </c>
      <c r="CH288" s="644" t="str">
        <f>分岐管理シート!BD286</f>
        <v/>
      </c>
      <c r="CI288" s="666" t="str">
        <f t="shared" si="100"/>
        <v/>
      </c>
    </row>
    <row r="289" spans="1:87" ht="24" x14ac:dyDescent="0.15">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88"/>
      <c r="AN289" s="567"/>
      <c r="AO289" s="691"/>
      <c r="AP289" s="564"/>
      <c r="AQ289" s="568"/>
      <c r="AR289" s="622"/>
      <c r="AS289" s="628"/>
      <c r="AT289" s="633"/>
      <c r="AU289" s="655" t="str">
        <f t="shared" si="87"/>
        <v/>
      </c>
      <c r="AV289" s="655" t="str">
        <f t="shared" si="88"/>
        <v/>
      </c>
      <c r="AW289" s="655" t="str">
        <f t="shared" si="77"/>
        <v/>
      </c>
      <c r="AX289" s="655" t="str">
        <f t="shared" si="78"/>
        <v/>
      </c>
      <c r="AY289" s="655" t="str">
        <f t="shared" si="79"/>
        <v/>
      </c>
      <c r="AZ289" s="655" t="str">
        <f>IF(F289="","",IF(OR(AND(分岐管理シート!D287=4,J289="Ⅱ．物価高の克服"),AND(分岐管理シート!D287=8,J289="米国関税措置"),AND(分岐管理シート!D287=10,J289="Ⅰ．生活の安全保障・物価高への対応")),"","error"))</f>
        <v/>
      </c>
      <c r="BA289" s="644" t="str">
        <f t="shared" si="80"/>
        <v/>
      </c>
      <c r="BB289" s="644" t="str">
        <f t="shared" si="89"/>
        <v/>
      </c>
      <c r="BC289" s="656" t="str">
        <f t="shared" si="95"/>
        <v/>
      </c>
      <c r="BD289" s="657" t="str">
        <f t="shared" si="91"/>
        <v/>
      </c>
      <c r="BE289" s="644" t="str">
        <f t="shared" si="92"/>
        <v/>
      </c>
      <c r="BF289" s="655" t="str" cm="1">
        <f t="array" ref="BF289">IF(SUMPRODUCT(COUNTIF(M289:O289, M289:O289))&gt;COUNTA(M289:O289),"error","")</f>
        <v/>
      </c>
      <c r="BG289" s="644" t="str">
        <f t="shared" si="96"/>
        <v/>
      </c>
      <c r="BH289" s="644" t="str">
        <f t="shared" si="97"/>
        <v/>
      </c>
      <c r="BI289" s="644" t="str">
        <f t="shared" si="90"/>
        <v/>
      </c>
      <c r="BJ289" s="647"/>
      <c r="BK289" s="638"/>
      <c r="BL289" s="644" t="str">
        <f t="shared" si="81"/>
        <v/>
      </c>
      <c r="BM289" s="644" t="str">
        <f t="shared" si="86"/>
        <v/>
      </c>
      <c r="BN289" s="644" t="str">
        <f t="shared" si="82"/>
        <v/>
      </c>
      <c r="BO289" s="644" t="str">
        <f t="shared" si="98"/>
        <v/>
      </c>
      <c r="BP289" s="641"/>
      <c r="BQ289" s="644"/>
      <c r="BR289" s="638"/>
      <c r="BS289" s="638"/>
      <c r="BT289" s="644" t="str">
        <f t="shared" si="83"/>
        <v/>
      </c>
      <c r="BU289" s="644" t="str">
        <f t="shared" si="84"/>
        <v/>
      </c>
      <c r="BV289" s="644" t="str">
        <f>IF(F289="","",IF(OR(分岐管理シート!AE287&lt;27,分岐管理シート!AE287&gt;38),"error",""))</f>
        <v/>
      </c>
      <c r="BW289" s="644" t="str">
        <f>IF(AND(D289="R7_補正", OR(分岐管理シート!AF287&lt;27,分岐管理シート!AF287&gt;38)),"error","")</f>
        <v/>
      </c>
      <c r="BX289" s="644" t="str">
        <f>IF(F289="","",IF(OR(分岐管理シート!AG287&lt;27,分岐管理シート!AG287&gt;39),"error",""))</f>
        <v/>
      </c>
      <c r="BY289" s="644" t="str">
        <f>IF(F289="","",IF(AND(AD289="－",OR(分岐管理シート!AG287&lt;27,分岐管理シート!AG287&gt;38)),"error",IF(AND(AD289="○",分岐管理シート!AG287&lt;27),"error","")))</f>
        <v/>
      </c>
      <c r="BZ289" s="641" t="str">
        <f>IF(OR(D289="", D289="R6_補正", D289="R7_予備"),
   "",IF(F289="","",IF(AND(VLOOKUP(AE289,―!$AH$15:$AI$40,2,FALSE) &lt;= VLOOKUP(AF289,―!$AH$15:$AI$40,2,FALSE),VLOOKUP(AF289,―!$AH$15:$AI$40,2,FALSE) &lt;= VLOOKUP(AG289,―!$AH$15:$AI$40,2,FALSE)),"","error")))</f>
        <v/>
      </c>
      <c r="CA289" s="647"/>
      <c r="CB289" s="638"/>
      <c r="CC289" s="638"/>
      <c r="CD289" s="644" t="str">
        <f>IF(F289="","",IF(OR(分岐管理シート!AJ287&lt;1,分岐管理シート!AJ287&gt;88),"error",""))</f>
        <v/>
      </c>
      <c r="CE289" s="644" t="str">
        <f t="shared" si="85"/>
        <v/>
      </c>
      <c r="CF289" s="644" t="str">
        <f>IF(F289="","",IF(OR(AND(分岐管理シート!D287=4, OR(分岐管理シート!AQ287&lt;4, 分岐管理シート!AQ287&gt;9)),AND(OR(分岐管理シート!D287=8, 分岐管理シート!D287=10), OR(分岐管理シート!AQ287&lt;7, 分岐管理シート!AQ287&gt;9))),"error",""))</f>
        <v/>
      </c>
      <c r="CG289" s="644" t="str">
        <f t="shared" si="99"/>
        <v/>
      </c>
      <c r="CH289" s="644" t="str">
        <f>分岐管理シート!BD287</f>
        <v/>
      </c>
      <c r="CI289" s="666" t="str">
        <f t="shared" si="100"/>
        <v/>
      </c>
    </row>
    <row r="290" spans="1:87" ht="24" x14ac:dyDescent="0.15">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88"/>
      <c r="AN290" s="567"/>
      <c r="AO290" s="691"/>
      <c r="AP290" s="564"/>
      <c r="AQ290" s="568"/>
      <c r="AR290" s="622"/>
      <c r="AS290" s="628"/>
      <c r="AT290" s="633"/>
      <c r="AU290" s="655" t="str">
        <f t="shared" si="87"/>
        <v/>
      </c>
      <c r="AV290" s="655" t="str">
        <f t="shared" si="88"/>
        <v/>
      </c>
      <c r="AW290" s="655" t="str">
        <f t="shared" si="77"/>
        <v/>
      </c>
      <c r="AX290" s="655" t="str">
        <f t="shared" si="78"/>
        <v/>
      </c>
      <c r="AY290" s="655" t="str">
        <f t="shared" si="79"/>
        <v/>
      </c>
      <c r="AZ290" s="655" t="str">
        <f>IF(F290="","",IF(OR(AND(分岐管理シート!D288=4,J290="Ⅱ．物価高の克服"),AND(分岐管理シート!D288=8,J290="米国関税措置"),AND(分岐管理シート!D288=10,J290="Ⅰ．生活の安全保障・物価高への対応")),"","error"))</f>
        <v/>
      </c>
      <c r="BA290" s="644" t="str">
        <f t="shared" si="80"/>
        <v/>
      </c>
      <c r="BB290" s="644" t="str">
        <f t="shared" si="89"/>
        <v/>
      </c>
      <c r="BC290" s="656" t="str">
        <f t="shared" si="95"/>
        <v/>
      </c>
      <c r="BD290" s="657" t="str">
        <f t="shared" si="91"/>
        <v/>
      </c>
      <c r="BE290" s="644" t="str">
        <f t="shared" si="92"/>
        <v/>
      </c>
      <c r="BF290" s="655" t="str" cm="1">
        <f t="array" ref="BF290">IF(SUMPRODUCT(COUNTIF(M290:O290, M290:O290))&gt;COUNTA(M290:O290),"error","")</f>
        <v/>
      </c>
      <c r="BG290" s="644" t="str">
        <f t="shared" si="96"/>
        <v/>
      </c>
      <c r="BH290" s="644" t="str">
        <f t="shared" si="97"/>
        <v/>
      </c>
      <c r="BI290" s="644" t="str">
        <f t="shared" si="90"/>
        <v/>
      </c>
      <c r="BJ290" s="647"/>
      <c r="BK290" s="638"/>
      <c r="BL290" s="644" t="str">
        <f t="shared" si="81"/>
        <v/>
      </c>
      <c r="BM290" s="644" t="str">
        <f t="shared" si="86"/>
        <v/>
      </c>
      <c r="BN290" s="644" t="str">
        <f t="shared" si="82"/>
        <v/>
      </c>
      <c r="BO290" s="644" t="str">
        <f t="shared" si="98"/>
        <v/>
      </c>
      <c r="BP290" s="641"/>
      <c r="BQ290" s="644"/>
      <c r="BR290" s="638"/>
      <c r="BS290" s="638"/>
      <c r="BT290" s="644" t="str">
        <f t="shared" si="83"/>
        <v/>
      </c>
      <c r="BU290" s="644" t="str">
        <f t="shared" si="84"/>
        <v/>
      </c>
      <c r="BV290" s="644" t="str">
        <f>IF(F290="","",IF(OR(分岐管理シート!AE288&lt;27,分岐管理シート!AE288&gt;38),"error",""))</f>
        <v/>
      </c>
      <c r="BW290" s="644" t="str">
        <f>IF(AND(D290="R7_補正", OR(分岐管理シート!AF288&lt;27,分岐管理シート!AF288&gt;38)),"error","")</f>
        <v/>
      </c>
      <c r="BX290" s="644" t="str">
        <f>IF(F290="","",IF(OR(分岐管理シート!AG288&lt;27,分岐管理シート!AG288&gt;39),"error",""))</f>
        <v/>
      </c>
      <c r="BY290" s="644" t="str">
        <f>IF(F290="","",IF(AND(AD290="－",OR(分岐管理シート!AG288&lt;27,分岐管理シート!AG288&gt;38)),"error",IF(AND(AD290="○",分岐管理シート!AG288&lt;27),"error","")))</f>
        <v/>
      </c>
      <c r="BZ290" s="641" t="str">
        <f>IF(OR(D290="", D290="R6_補正", D290="R7_予備"),
   "",IF(F290="","",IF(AND(VLOOKUP(AE290,―!$AH$15:$AI$40,2,FALSE) &lt;= VLOOKUP(AF290,―!$AH$15:$AI$40,2,FALSE),VLOOKUP(AF290,―!$AH$15:$AI$40,2,FALSE) &lt;= VLOOKUP(AG290,―!$AH$15:$AI$40,2,FALSE)),"","error")))</f>
        <v/>
      </c>
      <c r="CA290" s="647"/>
      <c r="CB290" s="638"/>
      <c r="CC290" s="638"/>
      <c r="CD290" s="644" t="str">
        <f>IF(F290="","",IF(OR(分岐管理シート!AJ288&lt;1,分岐管理シート!AJ288&gt;88),"error",""))</f>
        <v/>
      </c>
      <c r="CE290" s="644" t="str">
        <f t="shared" si="85"/>
        <v/>
      </c>
      <c r="CF290" s="644" t="str">
        <f>IF(F290="","",IF(OR(AND(分岐管理シート!D288=4, OR(分岐管理シート!AQ288&lt;4, 分岐管理シート!AQ288&gt;9)),AND(OR(分岐管理シート!D288=8, 分岐管理シート!D288=10), OR(分岐管理シート!AQ288&lt;7, 分岐管理シート!AQ288&gt;9))),"error",""))</f>
        <v/>
      </c>
      <c r="CG290" s="644" t="str">
        <f t="shared" si="99"/>
        <v/>
      </c>
      <c r="CH290" s="644" t="str">
        <f>分岐管理シート!BD288</f>
        <v/>
      </c>
      <c r="CI290" s="666" t="str">
        <f t="shared" si="100"/>
        <v/>
      </c>
    </row>
    <row r="291" spans="1:87" ht="24" x14ac:dyDescent="0.15">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88"/>
      <c r="AN291" s="567"/>
      <c r="AO291" s="691"/>
      <c r="AP291" s="564"/>
      <c r="AQ291" s="568"/>
      <c r="AR291" s="622"/>
      <c r="AS291" s="628"/>
      <c r="AT291" s="633"/>
      <c r="AU291" s="655" t="str">
        <f t="shared" si="87"/>
        <v/>
      </c>
      <c r="AV291" s="655" t="str">
        <f t="shared" si="88"/>
        <v/>
      </c>
      <c r="AW291" s="655" t="str">
        <f t="shared" si="77"/>
        <v/>
      </c>
      <c r="AX291" s="655" t="str">
        <f t="shared" si="78"/>
        <v/>
      </c>
      <c r="AY291" s="655" t="str">
        <f t="shared" si="79"/>
        <v/>
      </c>
      <c r="AZ291" s="655" t="str">
        <f>IF(F291="","",IF(OR(AND(分岐管理シート!D289=4,J291="Ⅱ．物価高の克服"),AND(分岐管理シート!D289=8,J291="米国関税措置"),AND(分岐管理シート!D289=10,J291="Ⅰ．生活の安全保障・物価高への対応")),"","error"))</f>
        <v/>
      </c>
      <c r="BA291" s="644" t="str">
        <f t="shared" si="80"/>
        <v/>
      </c>
      <c r="BB291" s="644" t="str">
        <f t="shared" si="89"/>
        <v/>
      </c>
      <c r="BC291" s="656" t="str">
        <f t="shared" si="95"/>
        <v/>
      </c>
      <c r="BD291" s="657" t="str">
        <f t="shared" si="91"/>
        <v/>
      </c>
      <c r="BE291" s="644" t="str">
        <f t="shared" si="92"/>
        <v/>
      </c>
      <c r="BF291" s="655" t="str" cm="1">
        <f t="array" ref="BF291">IF(SUMPRODUCT(COUNTIF(M291:O291, M291:O291))&gt;COUNTA(M291:O291),"error","")</f>
        <v/>
      </c>
      <c r="BG291" s="644" t="str">
        <f t="shared" si="96"/>
        <v/>
      </c>
      <c r="BH291" s="644" t="str">
        <f t="shared" si="97"/>
        <v/>
      </c>
      <c r="BI291" s="644" t="str">
        <f t="shared" si="90"/>
        <v/>
      </c>
      <c r="BJ291" s="647"/>
      <c r="BK291" s="638"/>
      <c r="BL291" s="644" t="str">
        <f t="shared" si="81"/>
        <v/>
      </c>
      <c r="BM291" s="644" t="str">
        <f t="shared" si="86"/>
        <v/>
      </c>
      <c r="BN291" s="644" t="str">
        <f t="shared" si="82"/>
        <v/>
      </c>
      <c r="BO291" s="644" t="str">
        <f t="shared" si="98"/>
        <v/>
      </c>
      <c r="BP291" s="641"/>
      <c r="BQ291" s="644"/>
      <c r="BR291" s="638"/>
      <c r="BS291" s="638"/>
      <c r="BT291" s="644" t="str">
        <f t="shared" si="83"/>
        <v/>
      </c>
      <c r="BU291" s="644" t="str">
        <f t="shared" si="84"/>
        <v/>
      </c>
      <c r="BV291" s="644" t="str">
        <f>IF(F291="","",IF(OR(分岐管理シート!AE289&lt;27,分岐管理シート!AE289&gt;38),"error",""))</f>
        <v/>
      </c>
      <c r="BW291" s="644" t="str">
        <f>IF(AND(D291="R7_補正", OR(分岐管理シート!AF289&lt;27,分岐管理シート!AF289&gt;38)),"error","")</f>
        <v/>
      </c>
      <c r="BX291" s="644" t="str">
        <f>IF(F291="","",IF(OR(分岐管理シート!AG289&lt;27,分岐管理シート!AG289&gt;39),"error",""))</f>
        <v/>
      </c>
      <c r="BY291" s="644" t="str">
        <f>IF(F291="","",IF(AND(AD291="－",OR(分岐管理シート!AG289&lt;27,分岐管理シート!AG289&gt;38)),"error",IF(AND(AD291="○",分岐管理シート!AG289&lt;27),"error","")))</f>
        <v/>
      </c>
      <c r="BZ291" s="641" t="str">
        <f>IF(OR(D291="", D291="R6_補正", D291="R7_予備"),
   "",IF(F291="","",IF(AND(VLOOKUP(AE291,―!$AH$15:$AI$40,2,FALSE) &lt;= VLOOKUP(AF291,―!$AH$15:$AI$40,2,FALSE),VLOOKUP(AF291,―!$AH$15:$AI$40,2,FALSE) &lt;= VLOOKUP(AG291,―!$AH$15:$AI$40,2,FALSE)),"","error")))</f>
        <v/>
      </c>
      <c r="CA291" s="647"/>
      <c r="CB291" s="638"/>
      <c r="CC291" s="638"/>
      <c r="CD291" s="644" t="str">
        <f>IF(F291="","",IF(OR(分岐管理シート!AJ289&lt;1,分岐管理シート!AJ289&gt;88),"error",""))</f>
        <v/>
      </c>
      <c r="CE291" s="644" t="str">
        <f t="shared" si="85"/>
        <v/>
      </c>
      <c r="CF291" s="644" t="str">
        <f>IF(F291="","",IF(OR(AND(分岐管理シート!D289=4, OR(分岐管理シート!AQ289&lt;4, 分岐管理シート!AQ289&gt;9)),AND(OR(分岐管理シート!D289=8, 分岐管理シート!D289=10), OR(分岐管理シート!AQ289&lt;7, 分岐管理シート!AQ289&gt;9))),"error",""))</f>
        <v/>
      </c>
      <c r="CG291" s="644" t="str">
        <f t="shared" si="99"/>
        <v/>
      </c>
      <c r="CH291" s="644" t="str">
        <f>分岐管理シート!BD289</f>
        <v/>
      </c>
      <c r="CI291" s="666" t="str">
        <f t="shared" si="100"/>
        <v/>
      </c>
    </row>
    <row r="292" spans="1:87" ht="24" x14ac:dyDescent="0.15">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88"/>
      <c r="AN292" s="567"/>
      <c r="AO292" s="691"/>
      <c r="AP292" s="564"/>
      <c r="AQ292" s="568"/>
      <c r="AR292" s="622"/>
      <c r="AS292" s="628"/>
      <c r="AT292" s="633"/>
      <c r="AU292" s="655" t="str">
        <f t="shared" si="87"/>
        <v/>
      </c>
      <c r="AV292" s="655" t="str">
        <f t="shared" si="88"/>
        <v/>
      </c>
      <c r="AW292" s="655" t="str">
        <f t="shared" si="77"/>
        <v/>
      </c>
      <c r="AX292" s="655" t="str">
        <f t="shared" si="78"/>
        <v/>
      </c>
      <c r="AY292" s="655" t="str">
        <f t="shared" si="79"/>
        <v/>
      </c>
      <c r="AZ292" s="655" t="str">
        <f>IF(F292="","",IF(OR(AND(分岐管理シート!D290=4,J292="Ⅱ．物価高の克服"),AND(分岐管理シート!D290=8,J292="米国関税措置"),AND(分岐管理シート!D290=10,J292="Ⅰ．生活の安全保障・物価高への対応")),"","error"))</f>
        <v/>
      </c>
      <c r="BA292" s="644" t="str">
        <f t="shared" si="80"/>
        <v/>
      </c>
      <c r="BB292" s="644" t="str">
        <f t="shared" si="89"/>
        <v/>
      </c>
      <c r="BC292" s="656" t="str">
        <f t="shared" si="95"/>
        <v/>
      </c>
      <c r="BD292" s="657" t="str">
        <f t="shared" si="91"/>
        <v/>
      </c>
      <c r="BE292" s="644" t="str">
        <f t="shared" si="92"/>
        <v/>
      </c>
      <c r="BF292" s="655" t="str" cm="1">
        <f t="array" ref="BF292">IF(SUMPRODUCT(COUNTIF(M292:O292, M292:O292))&gt;COUNTA(M292:O292),"error","")</f>
        <v/>
      </c>
      <c r="BG292" s="644" t="str">
        <f t="shared" si="96"/>
        <v/>
      </c>
      <c r="BH292" s="644" t="str">
        <f t="shared" si="97"/>
        <v/>
      </c>
      <c r="BI292" s="644" t="str">
        <f t="shared" si="90"/>
        <v/>
      </c>
      <c r="BJ292" s="647"/>
      <c r="BK292" s="638"/>
      <c r="BL292" s="644" t="str">
        <f t="shared" si="81"/>
        <v/>
      </c>
      <c r="BM292" s="644" t="str">
        <f t="shared" si="86"/>
        <v/>
      </c>
      <c r="BN292" s="644" t="str">
        <f t="shared" si="82"/>
        <v/>
      </c>
      <c r="BO292" s="644" t="str">
        <f t="shared" si="98"/>
        <v/>
      </c>
      <c r="BP292" s="641"/>
      <c r="BQ292" s="644"/>
      <c r="BR292" s="638"/>
      <c r="BS292" s="638"/>
      <c r="BT292" s="644" t="str">
        <f t="shared" si="83"/>
        <v/>
      </c>
      <c r="BU292" s="644" t="str">
        <f t="shared" si="84"/>
        <v/>
      </c>
      <c r="BV292" s="644" t="str">
        <f>IF(F292="","",IF(OR(分岐管理シート!AE290&lt;27,分岐管理シート!AE290&gt;38),"error",""))</f>
        <v/>
      </c>
      <c r="BW292" s="644" t="str">
        <f>IF(AND(D292="R7_補正", OR(分岐管理シート!AF290&lt;27,分岐管理シート!AF290&gt;38)),"error","")</f>
        <v/>
      </c>
      <c r="BX292" s="644" t="str">
        <f>IF(F292="","",IF(OR(分岐管理シート!AG290&lt;27,分岐管理シート!AG290&gt;39),"error",""))</f>
        <v/>
      </c>
      <c r="BY292" s="644" t="str">
        <f>IF(F292="","",IF(AND(AD292="－",OR(分岐管理シート!AG290&lt;27,分岐管理シート!AG290&gt;38)),"error",IF(AND(AD292="○",分岐管理シート!AG290&lt;27),"error","")))</f>
        <v/>
      </c>
      <c r="BZ292" s="641" t="str">
        <f>IF(OR(D292="", D292="R6_補正", D292="R7_予備"),
   "",IF(F292="","",IF(AND(VLOOKUP(AE292,―!$AH$15:$AI$40,2,FALSE) &lt;= VLOOKUP(AF292,―!$AH$15:$AI$40,2,FALSE),VLOOKUP(AF292,―!$AH$15:$AI$40,2,FALSE) &lt;= VLOOKUP(AG292,―!$AH$15:$AI$40,2,FALSE)),"","error")))</f>
        <v/>
      </c>
      <c r="CA292" s="647"/>
      <c r="CB292" s="638"/>
      <c r="CC292" s="638"/>
      <c r="CD292" s="644" t="str">
        <f>IF(F292="","",IF(OR(分岐管理シート!AJ290&lt;1,分岐管理シート!AJ290&gt;88),"error",""))</f>
        <v/>
      </c>
      <c r="CE292" s="644" t="str">
        <f t="shared" si="85"/>
        <v/>
      </c>
      <c r="CF292" s="644" t="str">
        <f>IF(F292="","",IF(OR(AND(分岐管理シート!D290=4, OR(分岐管理シート!AQ290&lt;4, 分岐管理シート!AQ290&gt;9)),AND(OR(分岐管理シート!D290=8, 分岐管理シート!D290=10), OR(分岐管理シート!AQ290&lt;7, 分岐管理シート!AQ290&gt;9))),"error",""))</f>
        <v/>
      </c>
      <c r="CG292" s="644" t="str">
        <f t="shared" si="99"/>
        <v/>
      </c>
      <c r="CH292" s="644" t="str">
        <f>分岐管理シート!BD290</f>
        <v/>
      </c>
      <c r="CI292" s="666" t="str">
        <f t="shared" si="100"/>
        <v/>
      </c>
    </row>
    <row r="293" spans="1:87" ht="24" x14ac:dyDescent="0.15">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88"/>
      <c r="AN293" s="567"/>
      <c r="AO293" s="691"/>
      <c r="AP293" s="564"/>
      <c r="AQ293" s="568"/>
      <c r="AR293" s="622"/>
      <c r="AS293" s="628"/>
      <c r="AT293" s="633"/>
      <c r="AU293" s="655" t="str">
        <f t="shared" si="87"/>
        <v/>
      </c>
      <c r="AV293" s="655" t="str">
        <f t="shared" si="88"/>
        <v/>
      </c>
      <c r="AW293" s="655" t="str">
        <f t="shared" si="77"/>
        <v/>
      </c>
      <c r="AX293" s="655" t="str">
        <f t="shared" si="78"/>
        <v/>
      </c>
      <c r="AY293" s="655" t="str">
        <f t="shared" si="79"/>
        <v/>
      </c>
      <c r="AZ293" s="655" t="str">
        <f>IF(F293="","",IF(OR(AND(分岐管理シート!D291=4,J293="Ⅱ．物価高の克服"),AND(分岐管理シート!D291=8,J293="米国関税措置"),AND(分岐管理シート!D291=10,J293="Ⅰ．生活の安全保障・物価高への対応")),"","error"))</f>
        <v/>
      </c>
      <c r="BA293" s="644" t="str">
        <f t="shared" si="80"/>
        <v/>
      </c>
      <c r="BB293" s="644" t="str">
        <f t="shared" si="89"/>
        <v/>
      </c>
      <c r="BC293" s="656" t="str">
        <f t="shared" si="95"/>
        <v/>
      </c>
      <c r="BD293" s="657" t="str">
        <f t="shared" si="91"/>
        <v/>
      </c>
      <c r="BE293" s="644" t="str">
        <f t="shared" si="92"/>
        <v/>
      </c>
      <c r="BF293" s="655" t="str" cm="1">
        <f t="array" ref="BF293">IF(SUMPRODUCT(COUNTIF(M293:O293, M293:O293))&gt;COUNTA(M293:O293),"error","")</f>
        <v/>
      </c>
      <c r="BG293" s="644" t="str">
        <f t="shared" si="96"/>
        <v/>
      </c>
      <c r="BH293" s="644" t="str">
        <f t="shared" si="97"/>
        <v/>
      </c>
      <c r="BI293" s="644" t="str">
        <f t="shared" si="90"/>
        <v/>
      </c>
      <c r="BJ293" s="647"/>
      <c r="BK293" s="638"/>
      <c r="BL293" s="644" t="str">
        <f t="shared" si="81"/>
        <v/>
      </c>
      <c r="BM293" s="644" t="str">
        <f t="shared" si="86"/>
        <v/>
      </c>
      <c r="BN293" s="644" t="str">
        <f t="shared" si="82"/>
        <v/>
      </c>
      <c r="BO293" s="644" t="str">
        <f t="shared" si="98"/>
        <v/>
      </c>
      <c r="BP293" s="641"/>
      <c r="BQ293" s="644"/>
      <c r="BR293" s="638"/>
      <c r="BS293" s="638"/>
      <c r="BT293" s="644" t="str">
        <f t="shared" si="83"/>
        <v/>
      </c>
      <c r="BU293" s="644" t="str">
        <f t="shared" si="84"/>
        <v/>
      </c>
      <c r="BV293" s="644" t="str">
        <f>IF(F293="","",IF(OR(分岐管理シート!AE291&lt;27,分岐管理シート!AE291&gt;38),"error",""))</f>
        <v/>
      </c>
      <c r="BW293" s="644" t="str">
        <f>IF(AND(D293="R7_補正", OR(分岐管理シート!AF291&lt;27,分岐管理シート!AF291&gt;38)),"error","")</f>
        <v/>
      </c>
      <c r="BX293" s="644" t="str">
        <f>IF(F293="","",IF(OR(分岐管理シート!AG291&lt;27,分岐管理シート!AG291&gt;39),"error",""))</f>
        <v/>
      </c>
      <c r="BY293" s="644" t="str">
        <f>IF(F293="","",IF(AND(AD293="－",OR(分岐管理シート!AG291&lt;27,分岐管理シート!AG291&gt;38)),"error",IF(AND(AD293="○",分岐管理シート!AG291&lt;27),"error","")))</f>
        <v/>
      </c>
      <c r="BZ293" s="641" t="str">
        <f>IF(OR(D293="", D293="R6_補正", D293="R7_予備"),
   "",IF(F293="","",IF(AND(VLOOKUP(AE293,―!$AH$15:$AI$40,2,FALSE) &lt;= VLOOKUP(AF293,―!$AH$15:$AI$40,2,FALSE),VLOOKUP(AF293,―!$AH$15:$AI$40,2,FALSE) &lt;= VLOOKUP(AG293,―!$AH$15:$AI$40,2,FALSE)),"","error")))</f>
        <v/>
      </c>
      <c r="CA293" s="647"/>
      <c r="CB293" s="638"/>
      <c r="CC293" s="638"/>
      <c r="CD293" s="644" t="str">
        <f>IF(F293="","",IF(OR(分岐管理シート!AJ291&lt;1,分岐管理シート!AJ291&gt;88),"error",""))</f>
        <v/>
      </c>
      <c r="CE293" s="644" t="str">
        <f t="shared" si="85"/>
        <v/>
      </c>
      <c r="CF293" s="644" t="str">
        <f>IF(F293="","",IF(OR(AND(分岐管理シート!D291=4, OR(分岐管理シート!AQ291&lt;4, 分岐管理シート!AQ291&gt;9)),AND(OR(分岐管理シート!D291=8, 分岐管理シート!D291=10), OR(分岐管理シート!AQ291&lt;7, 分岐管理シート!AQ291&gt;9))),"error",""))</f>
        <v/>
      </c>
      <c r="CG293" s="644" t="str">
        <f t="shared" si="99"/>
        <v/>
      </c>
      <c r="CH293" s="644" t="str">
        <f>分岐管理シート!BD291</f>
        <v/>
      </c>
      <c r="CI293" s="666" t="str">
        <f t="shared" si="100"/>
        <v/>
      </c>
    </row>
    <row r="294" spans="1:87" ht="24" x14ac:dyDescent="0.15">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88"/>
      <c r="AN294" s="567"/>
      <c r="AO294" s="691"/>
      <c r="AP294" s="564"/>
      <c r="AQ294" s="568"/>
      <c r="AR294" s="622"/>
      <c r="AS294" s="628"/>
      <c r="AT294" s="633"/>
      <c r="AU294" s="655" t="str">
        <f t="shared" si="87"/>
        <v/>
      </c>
      <c r="AV294" s="655" t="str">
        <f t="shared" si="88"/>
        <v/>
      </c>
      <c r="AW294" s="655" t="str">
        <f t="shared" si="77"/>
        <v/>
      </c>
      <c r="AX294" s="655" t="str">
        <f t="shared" si="78"/>
        <v/>
      </c>
      <c r="AY294" s="655" t="str">
        <f t="shared" si="79"/>
        <v/>
      </c>
      <c r="AZ294" s="655" t="str">
        <f>IF(F294="","",IF(OR(AND(分岐管理シート!D292=4,J294="Ⅱ．物価高の克服"),AND(分岐管理シート!D292=8,J294="米国関税措置"),AND(分岐管理シート!D292=10,J294="Ⅰ．生活の安全保障・物価高への対応")),"","error"))</f>
        <v/>
      </c>
      <c r="BA294" s="644" t="str">
        <f t="shared" si="80"/>
        <v/>
      </c>
      <c r="BB294" s="644" t="str">
        <f t="shared" si="89"/>
        <v/>
      </c>
      <c r="BC294" s="656" t="str">
        <f t="shared" si="95"/>
        <v/>
      </c>
      <c r="BD294" s="657" t="str">
        <f t="shared" si="91"/>
        <v/>
      </c>
      <c r="BE294" s="644" t="str">
        <f t="shared" si="92"/>
        <v/>
      </c>
      <c r="BF294" s="655" t="str" cm="1">
        <f t="array" ref="BF294">IF(SUMPRODUCT(COUNTIF(M294:O294, M294:O294))&gt;COUNTA(M294:O294),"error","")</f>
        <v/>
      </c>
      <c r="BG294" s="644" t="str">
        <f t="shared" si="96"/>
        <v/>
      </c>
      <c r="BH294" s="644" t="str">
        <f t="shared" si="97"/>
        <v/>
      </c>
      <c r="BI294" s="644" t="str">
        <f t="shared" si="90"/>
        <v/>
      </c>
      <c r="BJ294" s="647"/>
      <c r="BK294" s="638"/>
      <c r="BL294" s="644" t="str">
        <f t="shared" si="81"/>
        <v/>
      </c>
      <c r="BM294" s="644" t="str">
        <f t="shared" si="86"/>
        <v/>
      </c>
      <c r="BN294" s="644" t="str">
        <f t="shared" si="82"/>
        <v/>
      </c>
      <c r="BO294" s="644" t="str">
        <f t="shared" si="98"/>
        <v/>
      </c>
      <c r="BP294" s="641"/>
      <c r="BQ294" s="644"/>
      <c r="BR294" s="638"/>
      <c r="BS294" s="638"/>
      <c r="BT294" s="644" t="str">
        <f t="shared" si="83"/>
        <v/>
      </c>
      <c r="BU294" s="644" t="str">
        <f t="shared" si="84"/>
        <v/>
      </c>
      <c r="BV294" s="644" t="str">
        <f>IF(F294="","",IF(OR(分岐管理シート!AE292&lt;27,分岐管理シート!AE292&gt;38),"error",""))</f>
        <v/>
      </c>
      <c r="BW294" s="644" t="str">
        <f>IF(AND(D294="R7_補正", OR(分岐管理シート!AF292&lt;27,分岐管理シート!AF292&gt;38)),"error","")</f>
        <v/>
      </c>
      <c r="BX294" s="644" t="str">
        <f>IF(F294="","",IF(OR(分岐管理シート!AG292&lt;27,分岐管理シート!AG292&gt;39),"error",""))</f>
        <v/>
      </c>
      <c r="BY294" s="644" t="str">
        <f>IF(F294="","",IF(AND(AD294="－",OR(分岐管理シート!AG292&lt;27,分岐管理シート!AG292&gt;38)),"error",IF(AND(AD294="○",分岐管理シート!AG292&lt;27),"error","")))</f>
        <v/>
      </c>
      <c r="BZ294" s="641" t="str">
        <f>IF(OR(D294="", D294="R6_補正", D294="R7_予備"),
   "",IF(F294="","",IF(AND(VLOOKUP(AE294,―!$AH$15:$AI$40,2,FALSE) &lt;= VLOOKUP(AF294,―!$AH$15:$AI$40,2,FALSE),VLOOKUP(AF294,―!$AH$15:$AI$40,2,FALSE) &lt;= VLOOKUP(AG294,―!$AH$15:$AI$40,2,FALSE)),"","error")))</f>
        <v/>
      </c>
      <c r="CA294" s="647"/>
      <c r="CB294" s="638"/>
      <c r="CC294" s="638"/>
      <c r="CD294" s="644" t="str">
        <f>IF(F294="","",IF(OR(分岐管理シート!AJ292&lt;1,分岐管理シート!AJ292&gt;88),"error",""))</f>
        <v/>
      </c>
      <c r="CE294" s="644" t="str">
        <f t="shared" si="85"/>
        <v/>
      </c>
      <c r="CF294" s="644" t="str">
        <f>IF(F294="","",IF(OR(AND(分岐管理シート!D292=4, OR(分岐管理シート!AQ292&lt;4, 分岐管理シート!AQ292&gt;9)),AND(OR(分岐管理シート!D292=8, 分岐管理シート!D292=10), OR(分岐管理シート!AQ292&lt;7, 分岐管理シート!AQ292&gt;9))),"error",""))</f>
        <v/>
      </c>
      <c r="CG294" s="644" t="str">
        <f t="shared" si="99"/>
        <v/>
      </c>
      <c r="CH294" s="644" t="str">
        <f>分岐管理シート!BD292</f>
        <v/>
      </c>
      <c r="CI294" s="666" t="str">
        <f t="shared" si="100"/>
        <v/>
      </c>
    </row>
    <row r="295" spans="1:87" ht="24" x14ac:dyDescent="0.15">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88"/>
      <c r="AN295" s="567"/>
      <c r="AO295" s="691"/>
      <c r="AP295" s="564"/>
      <c r="AQ295" s="568"/>
      <c r="AR295" s="622"/>
      <c r="AS295" s="628"/>
      <c r="AT295" s="633"/>
      <c r="AU295" s="655" t="str">
        <f t="shared" si="87"/>
        <v/>
      </c>
      <c r="AV295" s="655" t="str">
        <f t="shared" si="88"/>
        <v/>
      </c>
      <c r="AW295" s="655" t="str">
        <f t="shared" si="77"/>
        <v/>
      </c>
      <c r="AX295" s="655" t="str">
        <f t="shared" si="78"/>
        <v/>
      </c>
      <c r="AY295" s="655" t="str">
        <f t="shared" si="79"/>
        <v/>
      </c>
      <c r="AZ295" s="655" t="str">
        <f>IF(F295="","",IF(OR(AND(分岐管理シート!D293=4,J295="Ⅱ．物価高の克服"),AND(分岐管理シート!D293=8,J295="米国関税措置"),AND(分岐管理シート!D293=10,J295="Ⅰ．生活の安全保障・物価高への対応")),"","error"))</f>
        <v/>
      </c>
      <c r="BA295" s="644" t="str">
        <f t="shared" si="80"/>
        <v/>
      </c>
      <c r="BB295" s="644" t="str">
        <f t="shared" si="89"/>
        <v/>
      </c>
      <c r="BC295" s="656" t="str">
        <f t="shared" si="95"/>
        <v/>
      </c>
      <c r="BD295" s="657" t="str">
        <f t="shared" si="91"/>
        <v/>
      </c>
      <c r="BE295" s="644" t="str">
        <f t="shared" si="92"/>
        <v/>
      </c>
      <c r="BF295" s="655" t="str" cm="1">
        <f t="array" ref="BF295">IF(SUMPRODUCT(COUNTIF(M295:O295, M295:O295))&gt;COUNTA(M295:O295),"error","")</f>
        <v/>
      </c>
      <c r="BG295" s="644" t="str">
        <f t="shared" si="96"/>
        <v/>
      </c>
      <c r="BH295" s="644" t="str">
        <f t="shared" si="97"/>
        <v/>
      </c>
      <c r="BI295" s="644" t="str">
        <f t="shared" si="90"/>
        <v/>
      </c>
      <c r="BJ295" s="647"/>
      <c r="BK295" s="638"/>
      <c r="BL295" s="644" t="str">
        <f t="shared" si="81"/>
        <v/>
      </c>
      <c r="BM295" s="644" t="str">
        <f t="shared" si="86"/>
        <v/>
      </c>
      <c r="BN295" s="644" t="str">
        <f t="shared" si="82"/>
        <v/>
      </c>
      <c r="BO295" s="644" t="str">
        <f t="shared" si="98"/>
        <v/>
      </c>
      <c r="BP295" s="641"/>
      <c r="BQ295" s="644"/>
      <c r="BR295" s="638"/>
      <c r="BS295" s="638"/>
      <c r="BT295" s="644" t="str">
        <f t="shared" si="83"/>
        <v/>
      </c>
      <c r="BU295" s="644" t="str">
        <f t="shared" si="84"/>
        <v/>
      </c>
      <c r="BV295" s="644" t="str">
        <f>IF(F295="","",IF(OR(分岐管理シート!AE293&lt;27,分岐管理シート!AE293&gt;38),"error",""))</f>
        <v/>
      </c>
      <c r="BW295" s="644" t="str">
        <f>IF(AND(D295="R7_補正", OR(分岐管理シート!AF293&lt;27,分岐管理シート!AF293&gt;38)),"error","")</f>
        <v/>
      </c>
      <c r="BX295" s="644" t="str">
        <f>IF(F295="","",IF(OR(分岐管理シート!AG293&lt;27,分岐管理シート!AG293&gt;39),"error",""))</f>
        <v/>
      </c>
      <c r="BY295" s="644" t="str">
        <f>IF(F295="","",IF(AND(AD295="－",OR(分岐管理シート!AG293&lt;27,分岐管理シート!AG293&gt;38)),"error",IF(AND(AD295="○",分岐管理シート!AG293&lt;27),"error","")))</f>
        <v/>
      </c>
      <c r="BZ295" s="641" t="str">
        <f>IF(OR(D295="", D295="R6_補正", D295="R7_予備"),
   "",IF(F295="","",IF(AND(VLOOKUP(AE295,―!$AH$15:$AI$40,2,FALSE) &lt;= VLOOKUP(AF295,―!$AH$15:$AI$40,2,FALSE),VLOOKUP(AF295,―!$AH$15:$AI$40,2,FALSE) &lt;= VLOOKUP(AG295,―!$AH$15:$AI$40,2,FALSE)),"","error")))</f>
        <v/>
      </c>
      <c r="CA295" s="647"/>
      <c r="CB295" s="638"/>
      <c r="CC295" s="638"/>
      <c r="CD295" s="644" t="str">
        <f>IF(F295="","",IF(OR(分岐管理シート!AJ293&lt;1,分岐管理シート!AJ293&gt;88),"error",""))</f>
        <v/>
      </c>
      <c r="CE295" s="644" t="str">
        <f t="shared" si="85"/>
        <v/>
      </c>
      <c r="CF295" s="644" t="str">
        <f>IF(F295="","",IF(OR(AND(分岐管理シート!D293=4, OR(分岐管理シート!AQ293&lt;4, 分岐管理シート!AQ293&gt;9)),AND(OR(分岐管理シート!D293=8, 分岐管理シート!D293=10), OR(分岐管理シート!AQ293&lt;7, 分岐管理シート!AQ293&gt;9))),"error",""))</f>
        <v/>
      </c>
      <c r="CG295" s="644" t="str">
        <f t="shared" si="99"/>
        <v/>
      </c>
      <c r="CH295" s="644" t="str">
        <f>分岐管理シート!BD293</f>
        <v/>
      </c>
      <c r="CI295" s="666" t="str">
        <f t="shared" si="100"/>
        <v/>
      </c>
    </row>
    <row r="296" spans="1:87" ht="24" x14ac:dyDescent="0.15">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88"/>
      <c r="AN296" s="567"/>
      <c r="AO296" s="691"/>
      <c r="AP296" s="564"/>
      <c r="AQ296" s="568"/>
      <c r="AR296" s="622"/>
      <c r="AS296" s="628"/>
      <c r="AT296" s="633"/>
      <c r="AU296" s="655" t="str">
        <f t="shared" si="87"/>
        <v/>
      </c>
      <c r="AV296" s="655" t="str">
        <f t="shared" si="88"/>
        <v/>
      </c>
      <c r="AW296" s="655" t="str">
        <f t="shared" si="77"/>
        <v/>
      </c>
      <c r="AX296" s="655" t="str">
        <f t="shared" si="78"/>
        <v/>
      </c>
      <c r="AY296" s="655" t="str">
        <f t="shared" si="79"/>
        <v/>
      </c>
      <c r="AZ296" s="655" t="str">
        <f>IF(F296="","",IF(OR(AND(分岐管理シート!D294=4,J296="Ⅱ．物価高の克服"),AND(分岐管理シート!D294=8,J296="米国関税措置"),AND(分岐管理シート!D294=10,J296="Ⅰ．生活の安全保障・物価高への対応")),"","error"))</f>
        <v/>
      </c>
      <c r="BA296" s="644" t="str">
        <f t="shared" si="80"/>
        <v/>
      </c>
      <c r="BB296" s="644" t="str">
        <f t="shared" si="89"/>
        <v/>
      </c>
      <c r="BC296" s="656" t="str">
        <f t="shared" si="95"/>
        <v/>
      </c>
      <c r="BD296" s="657" t="str">
        <f t="shared" si="91"/>
        <v/>
      </c>
      <c r="BE296" s="644" t="str">
        <f t="shared" si="92"/>
        <v/>
      </c>
      <c r="BF296" s="655" t="str" cm="1">
        <f t="array" ref="BF296">IF(SUMPRODUCT(COUNTIF(M296:O296, M296:O296))&gt;COUNTA(M296:O296),"error","")</f>
        <v/>
      </c>
      <c r="BG296" s="644" t="str">
        <f t="shared" si="96"/>
        <v/>
      </c>
      <c r="BH296" s="644" t="str">
        <f t="shared" si="97"/>
        <v/>
      </c>
      <c r="BI296" s="644" t="str">
        <f t="shared" si="90"/>
        <v/>
      </c>
      <c r="BJ296" s="647"/>
      <c r="BK296" s="638"/>
      <c r="BL296" s="644" t="str">
        <f t="shared" si="81"/>
        <v/>
      </c>
      <c r="BM296" s="644" t="str">
        <f t="shared" si="86"/>
        <v/>
      </c>
      <c r="BN296" s="644" t="str">
        <f t="shared" si="82"/>
        <v/>
      </c>
      <c r="BO296" s="644" t="str">
        <f t="shared" si="98"/>
        <v/>
      </c>
      <c r="BP296" s="641"/>
      <c r="BQ296" s="644"/>
      <c r="BR296" s="638"/>
      <c r="BS296" s="638"/>
      <c r="BT296" s="644" t="str">
        <f t="shared" si="83"/>
        <v/>
      </c>
      <c r="BU296" s="644" t="str">
        <f t="shared" si="84"/>
        <v/>
      </c>
      <c r="BV296" s="644" t="str">
        <f>IF(F296="","",IF(OR(分岐管理シート!AE294&lt;27,分岐管理シート!AE294&gt;38),"error",""))</f>
        <v/>
      </c>
      <c r="BW296" s="644" t="str">
        <f>IF(AND(D296="R7_補正", OR(分岐管理シート!AF294&lt;27,分岐管理シート!AF294&gt;38)),"error","")</f>
        <v/>
      </c>
      <c r="BX296" s="644" t="str">
        <f>IF(F296="","",IF(OR(分岐管理シート!AG294&lt;27,分岐管理シート!AG294&gt;39),"error",""))</f>
        <v/>
      </c>
      <c r="BY296" s="644" t="str">
        <f>IF(F296="","",IF(AND(AD296="－",OR(分岐管理シート!AG294&lt;27,分岐管理シート!AG294&gt;38)),"error",IF(AND(AD296="○",分岐管理シート!AG294&lt;27),"error","")))</f>
        <v/>
      </c>
      <c r="BZ296" s="641" t="str">
        <f>IF(OR(D296="", D296="R6_補正", D296="R7_予備"),
   "",IF(F296="","",IF(AND(VLOOKUP(AE296,―!$AH$15:$AI$40,2,FALSE) &lt;= VLOOKUP(AF296,―!$AH$15:$AI$40,2,FALSE),VLOOKUP(AF296,―!$AH$15:$AI$40,2,FALSE) &lt;= VLOOKUP(AG296,―!$AH$15:$AI$40,2,FALSE)),"","error")))</f>
        <v/>
      </c>
      <c r="CA296" s="647"/>
      <c r="CB296" s="638"/>
      <c r="CC296" s="638"/>
      <c r="CD296" s="644" t="str">
        <f>IF(F296="","",IF(OR(分岐管理シート!AJ294&lt;1,分岐管理シート!AJ294&gt;88),"error",""))</f>
        <v/>
      </c>
      <c r="CE296" s="644" t="str">
        <f t="shared" si="85"/>
        <v/>
      </c>
      <c r="CF296" s="644" t="str">
        <f>IF(F296="","",IF(OR(AND(分岐管理シート!D294=4, OR(分岐管理シート!AQ294&lt;4, 分岐管理シート!AQ294&gt;9)),AND(OR(分岐管理シート!D294=8, 分岐管理シート!D294=10), OR(分岐管理シート!AQ294&lt;7, 分岐管理シート!AQ294&gt;9))),"error",""))</f>
        <v/>
      </c>
      <c r="CG296" s="644" t="str">
        <f t="shared" si="99"/>
        <v/>
      </c>
      <c r="CH296" s="644" t="str">
        <f>分岐管理シート!BD294</f>
        <v/>
      </c>
      <c r="CI296" s="666" t="str">
        <f t="shared" si="100"/>
        <v/>
      </c>
    </row>
    <row r="297" spans="1:87" ht="24" x14ac:dyDescent="0.15">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88"/>
      <c r="AN297" s="567"/>
      <c r="AO297" s="691"/>
      <c r="AP297" s="564"/>
      <c r="AQ297" s="568"/>
      <c r="AR297" s="622"/>
      <c r="AS297" s="628"/>
      <c r="AT297" s="633"/>
      <c r="AU297" s="655" t="str">
        <f t="shared" si="87"/>
        <v/>
      </c>
      <c r="AV297" s="655" t="str">
        <f t="shared" si="88"/>
        <v/>
      </c>
      <c r="AW297" s="655" t="str">
        <f t="shared" si="77"/>
        <v/>
      </c>
      <c r="AX297" s="655" t="str">
        <f t="shared" si="78"/>
        <v/>
      </c>
      <c r="AY297" s="655" t="str">
        <f t="shared" si="79"/>
        <v/>
      </c>
      <c r="AZ297" s="655" t="str">
        <f>IF(F297="","",IF(OR(AND(分岐管理シート!D295=4,J297="Ⅱ．物価高の克服"),AND(分岐管理シート!D295=8,J297="米国関税措置"),AND(分岐管理シート!D295=10,J297="Ⅰ．生活の安全保障・物価高への対応")),"","error"))</f>
        <v/>
      </c>
      <c r="BA297" s="644" t="str">
        <f t="shared" si="80"/>
        <v/>
      </c>
      <c r="BB297" s="644" t="str">
        <f t="shared" si="89"/>
        <v/>
      </c>
      <c r="BC297" s="656" t="str">
        <f t="shared" si="95"/>
        <v/>
      </c>
      <c r="BD297" s="657" t="str">
        <f t="shared" si="91"/>
        <v/>
      </c>
      <c r="BE297" s="644" t="str">
        <f t="shared" si="92"/>
        <v/>
      </c>
      <c r="BF297" s="655" t="str" cm="1">
        <f t="array" ref="BF297">IF(SUMPRODUCT(COUNTIF(M297:O297, M297:O297))&gt;COUNTA(M297:O297),"error","")</f>
        <v/>
      </c>
      <c r="BG297" s="644" t="str">
        <f t="shared" si="96"/>
        <v/>
      </c>
      <c r="BH297" s="644" t="str">
        <f t="shared" si="97"/>
        <v/>
      </c>
      <c r="BI297" s="644" t="str">
        <f t="shared" si="90"/>
        <v/>
      </c>
      <c r="BJ297" s="647"/>
      <c r="BK297" s="638"/>
      <c r="BL297" s="644" t="str">
        <f t="shared" si="81"/>
        <v/>
      </c>
      <c r="BM297" s="644" t="str">
        <f t="shared" si="86"/>
        <v/>
      </c>
      <c r="BN297" s="644" t="str">
        <f t="shared" si="82"/>
        <v/>
      </c>
      <c r="BO297" s="644" t="str">
        <f t="shared" si="98"/>
        <v/>
      </c>
      <c r="BP297" s="641"/>
      <c r="BQ297" s="644"/>
      <c r="BR297" s="638"/>
      <c r="BS297" s="638"/>
      <c r="BT297" s="644" t="str">
        <f t="shared" si="83"/>
        <v/>
      </c>
      <c r="BU297" s="644" t="str">
        <f t="shared" si="84"/>
        <v/>
      </c>
      <c r="BV297" s="644" t="str">
        <f>IF(F297="","",IF(OR(分岐管理シート!AE295&lt;27,分岐管理シート!AE295&gt;38),"error",""))</f>
        <v/>
      </c>
      <c r="BW297" s="644" t="str">
        <f>IF(AND(D297="R7_補正", OR(分岐管理シート!AF295&lt;27,分岐管理シート!AF295&gt;38)),"error","")</f>
        <v/>
      </c>
      <c r="BX297" s="644" t="str">
        <f>IF(F297="","",IF(OR(分岐管理シート!AG295&lt;27,分岐管理シート!AG295&gt;39),"error",""))</f>
        <v/>
      </c>
      <c r="BY297" s="644" t="str">
        <f>IF(F297="","",IF(AND(AD297="－",OR(分岐管理シート!AG295&lt;27,分岐管理シート!AG295&gt;38)),"error",IF(AND(AD297="○",分岐管理シート!AG295&lt;27),"error","")))</f>
        <v/>
      </c>
      <c r="BZ297" s="641" t="str">
        <f>IF(OR(D297="", D297="R6_補正", D297="R7_予備"),
   "",IF(F297="","",IF(AND(VLOOKUP(AE297,―!$AH$15:$AI$40,2,FALSE) &lt;= VLOOKUP(AF297,―!$AH$15:$AI$40,2,FALSE),VLOOKUP(AF297,―!$AH$15:$AI$40,2,FALSE) &lt;= VLOOKUP(AG297,―!$AH$15:$AI$40,2,FALSE)),"","error")))</f>
        <v/>
      </c>
      <c r="CA297" s="647"/>
      <c r="CB297" s="638"/>
      <c r="CC297" s="638"/>
      <c r="CD297" s="644" t="str">
        <f>IF(F297="","",IF(OR(分岐管理シート!AJ295&lt;1,分岐管理シート!AJ295&gt;88),"error",""))</f>
        <v/>
      </c>
      <c r="CE297" s="644" t="str">
        <f t="shared" si="85"/>
        <v/>
      </c>
      <c r="CF297" s="644" t="str">
        <f>IF(F297="","",IF(OR(AND(分岐管理シート!D295=4, OR(分岐管理シート!AQ295&lt;4, 分岐管理シート!AQ295&gt;9)),AND(OR(分岐管理シート!D295=8, 分岐管理シート!D295=10), OR(分岐管理シート!AQ295&lt;7, 分岐管理シート!AQ295&gt;9))),"error",""))</f>
        <v/>
      </c>
      <c r="CG297" s="644" t="str">
        <f t="shared" si="99"/>
        <v/>
      </c>
      <c r="CH297" s="644" t="str">
        <f>分岐管理シート!BD295</f>
        <v/>
      </c>
      <c r="CI297" s="666" t="str">
        <f t="shared" si="100"/>
        <v/>
      </c>
    </row>
    <row r="298" spans="1:87" ht="24" x14ac:dyDescent="0.15">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88"/>
      <c r="AN298" s="567"/>
      <c r="AO298" s="691"/>
      <c r="AP298" s="564"/>
      <c r="AQ298" s="568"/>
      <c r="AR298" s="622"/>
      <c r="AS298" s="628"/>
      <c r="AT298" s="633"/>
      <c r="AU298" s="655" t="str">
        <f t="shared" si="87"/>
        <v/>
      </c>
      <c r="AV298" s="655" t="str">
        <f t="shared" si="88"/>
        <v/>
      </c>
      <c r="AW298" s="655" t="str">
        <f t="shared" si="77"/>
        <v/>
      </c>
      <c r="AX298" s="655" t="str">
        <f t="shared" si="78"/>
        <v/>
      </c>
      <c r="AY298" s="655" t="str">
        <f t="shared" si="79"/>
        <v/>
      </c>
      <c r="AZ298" s="655" t="str">
        <f>IF(F298="","",IF(OR(AND(分岐管理シート!D296=4,J298="Ⅱ．物価高の克服"),AND(分岐管理シート!D296=8,J298="米国関税措置"),AND(分岐管理シート!D296=10,J298="Ⅰ．生活の安全保障・物価高への対応")),"","error"))</f>
        <v/>
      </c>
      <c r="BA298" s="644" t="str">
        <f t="shared" si="80"/>
        <v/>
      </c>
      <c r="BB298" s="644" t="str">
        <f t="shared" si="89"/>
        <v/>
      </c>
      <c r="BC298" s="656" t="str">
        <f t="shared" si="95"/>
        <v/>
      </c>
      <c r="BD298" s="657" t="str">
        <f t="shared" si="91"/>
        <v/>
      </c>
      <c r="BE298" s="644" t="str">
        <f t="shared" si="92"/>
        <v/>
      </c>
      <c r="BF298" s="655" t="str" cm="1">
        <f t="array" ref="BF298">IF(SUMPRODUCT(COUNTIF(M298:O298, M298:O298))&gt;COUNTA(M298:O298),"error","")</f>
        <v/>
      </c>
      <c r="BG298" s="644" t="str">
        <f t="shared" si="96"/>
        <v/>
      </c>
      <c r="BH298" s="644" t="str">
        <f t="shared" si="97"/>
        <v/>
      </c>
      <c r="BI298" s="644" t="str">
        <f t="shared" si="90"/>
        <v/>
      </c>
      <c r="BJ298" s="647"/>
      <c r="BK298" s="638"/>
      <c r="BL298" s="644" t="str">
        <f t="shared" si="81"/>
        <v/>
      </c>
      <c r="BM298" s="644" t="str">
        <f t="shared" si="86"/>
        <v/>
      </c>
      <c r="BN298" s="644" t="str">
        <f t="shared" si="82"/>
        <v/>
      </c>
      <c r="BO298" s="644" t="str">
        <f t="shared" si="98"/>
        <v/>
      </c>
      <c r="BP298" s="641"/>
      <c r="BQ298" s="644"/>
      <c r="BR298" s="638"/>
      <c r="BS298" s="638"/>
      <c r="BT298" s="644" t="str">
        <f t="shared" si="83"/>
        <v/>
      </c>
      <c r="BU298" s="644" t="str">
        <f t="shared" si="84"/>
        <v/>
      </c>
      <c r="BV298" s="644" t="str">
        <f>IF(F298="","",IF(OR(分岐管理シート!AE296&lt;27,分岐管理シート!AE296&gt;38),"error",""))</f>
        <v/>
      </c>
      <c r="BW298" s="644" t="str">
        <f>IF(AND(D298="R7_補正", OR(分岐管理シート!AF296&lt;27,分岐管理シート!AF296&gt;38)),"error","")</f>
        <v/>
      </c>
      <c r="BX298" s="644" t="str">
        <f>IF(F298="","",IF(OR(分岐管理シート!AG296&lt;27,分岐管理シート!AG296&gt;39),"error",""))</f>
        <v/>
      </c>
      <c r="BY298" s="644" t="str">
        <f>IF(F298="","",IF(AND(AD298="－",OR(分岐管理シート!AG296&lt;27,分岐管理シート!AG296&gt;38)),"error",IF(AND(AD298="○",分岐管理シート!AG296&lt;27),"error","")))</f>
        <v/>
      </c>
      <c r="BZ298" s="641" t="str">
        <f>IF(OR(D298="", D298="R6_補正", D298="R7_予備"),
   "",IF(F298="","",IF(AND(VLOOKUP(AE298,―!$AH$15:$AI$40,2,FALSE) &lt;= VLOOKUP(AF298,―!$AH$15:$AI$40,2,FALSE),VLOOKUP(AF298,―!$AH$15:$AI$40,2,FALSE) &lt;= VLOOKUP(AG298,―!$AH$15:$AI$40,2,FALSE)),"","error")))</f>
        <v/>
      </c>
      <c r="CA298" s="647"/>
      <c r="CB298" s="638"/>
      <c r="CC298" s="638"/>
      <c r="CD298" s="644" t="str">
        <f>IF(F298="","",IF(OR(分岐管理シート!AJ296&lt;1,分岐管理シート!AJ296&gt;88),"error",""))</f>
        <v/>
      </c>
      <c r="CE298" s="644" t="str">
        <f t="shared" si="85"/>
        <v/>
      </c>
      <c r="CF298" s="644" t="str">
        <f>IF(F298="","",IF(OR(AND(分岐管理シート!D296=4, OR(分岐管理シート!AQ296&lt;4, 分岐管理シート!AQ296&gt;9)),AND(OR(分岐管理シート!D296=8, 分岐管理シート!D296=10), OR(分岐管理シート!AQ296&lt;7, 分岐管理シート!AQ296&gt;9))),"error",""))</f>
        <v/>
      </c>
      <c r="CG298" s="644" t="str">
        <f t="shared" si="99"/>
        <v/>
      </c>
      <c r="CH298" s="644" t="str">
        <f>分岐管理シート!BD296</f>
        <v/>
      </c>
      <c r="CI298" s="666" t="str">
        <f t="shared" si="100"/>
        <v/>
      </c>
    </row>
    <row r="299" spans="1:87" ht="24" x14ac:dyDescent="0.15">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88"/>
      <c r="AN299" s="567"/>
      <c r="AO299" s="691"/>
      <c r="AP299" s="564"/>
      <c r="AQ299" s="568"/>
      <c r="AR299" s="622"/>
      <c r="AS299" s="628"/>
      <c r="AT299" s="633"/>
      <c r="AU299" s="655" t="str">
        <f t="shared" si="87"/>
        <v/>
      </c>
      <c r="AV299" s="655" t="str">
        <f t="shared" si="88"/>
        <v/>
      </c>
      <c r="AW299" s="655" t="str">
        <f t="shared" si="77"/>
        <v/>
      </c>
      <c r="AX299" s="655" t="str">
        <f t="shared" si="78"/>
        <v/>
      </c>
      <c r="AY299" s="655" t="str">
        <f t="shared" si="79"/>
        <v/>
      </c>
      <c r="AZ299" s="655" t="str">
        <f>IF(F299="","",IF(OR(AND(分岐管理シート!D297=4,J299="Ⅱ．物価高の克服"),AND(分岐管理シート!D297=8,J299="米国関税措置"),AND(分岐管理シート!D297=10,J299="Ⅰ．生活の安全保障・物価高への対応")),"","error"))</f>
        <v/>
      </c>
      <c r="BA299" s="644" t="str">
        <f t="shared" si="80"/>
        <v/>
      </c>
      <c r="BB299" s="644" t="str">
        <f t="shared" si="89"/>
        <v/>
      </c>
      <c r="BC299" s="656" t="str">
        <f t="shared" si="95"/>
        <v/>
      </c>
      <c r="BD299" s="657" t="str">
        <f t="shared" si="91"/>
        <v/>
      </c>
      <c r="BE299" s="644" t="str">
        <f t="shared" si="92"/>
        <v/>
      </c>
      <c r="BF299" s="655" t="str" cm="1">
        <f t="array" ref="BF299">IF(SUMPRODUCT(COUNTIF(M299:O299, M299:O299))&gt;COUNTA(M299:O299),"error","")</f>
        <v/>
      </c>
      <c r="BG299" s="644" t="str">
        <f t="shared" si="96"/>
        <v/>
      </c>
      <c r="BH299" s="644" t="str">
        <f t="shared" si="97"/>
        <v/>
      </c>
      <c r="BI299" s="644" t="str">
        <f t="shared" si="90"/>
        <v/>
      </c>
      <c r="BJ299" s="647"/>
      <c r="BK299" s="638"/>
      <c r="BL299" s="644" t="str">
        <f t="shared" si="81"/>
        <v/>
      </c>
      <c r="BM299" s="644" t="str">
        <f t="shared" si="86"/>
        <v/>
      </c>
      <c r="BN299" s="644" t="str">
        <f t="shared" si="82"/>
        <v/>
      </c>
      <c r="BO299" s="644" t="str">
        <f t="shared" si="98"/>
        <v/>
      </c>
      <c r="BP299" s="641"/>
      <c r="BQ299" s="644"/>
      <c r="BR299" s="638"/>
      <c r="BS299" s="638"/>
      <c r="BT299" s="644" t="str">
        <f t="shared" si="83"/>
        <v/>
      </c>
      <c r="BU299" s="644" t="str">
        <f t="shared" si="84"/>
        <v/>
      </c>
      <c r="BV299" s="644" t="str">
        <f>IF(F299="","",IF(OR(分岐管理シート!AE297&lt;27,分岐管理シート!AE297&gt;38),"error",""))</f>
        <v/>
      </c>
      <c r="BW299" s="644" t="str">
        <f>IF(AND(D299="R7_補正", OR(分岐管理シート!AF297&lt;27,分岐管理シート!AF297&gt;38)),"error","")</f>
        <v/>
      </c>
      <c r="BX299" s="644" t="str">
        <f>IF(F299="","",IF(OR(分岐管理シート!AG297&lt;27,分岐管理シート!AG297&gt;39),"error",""))</f>
        <v/>
      </c>
      <c r="BY299" s="644" t="str">
        <f>IF(F299="","",IF(AND(AD299="－",OR(分岐管理シート!AG297&lt;27,分岐管理シート!AG297&gt;38)),"error",IF(AND(AD299="○",分岐管理シート!AG297&lt;27),"error","")))</f>
        <v/>
      </c>
      <c r="BZ299" s="641" t="str">
        <f>IF(OR(D299="", D299="R6_補正", D299="R7_予備"),
   "",IF(F299="","",IF(AND(VLOOKUP(AE299,―!$AH$15:$AI$40,2,FALSE) &lt;= VLOOKUP(AF299,―!$AH$15:$AI$40,2,FALSE),VLOOKUP(AF299,―!$AH$15:$AI$40,2,FALSE) &lt;= VLOOKUP(AG299,―!$AH$15:$AI$40,2,FALSE)),"","error")))</f>
        <v/>
      </c>
      <c r="CA299" s="647"/>
      <c r="CB299" s="638"/>
      <c r="CC299" s="638"/>
      <c r="CD299" s="644" t="str">
        <f>IF(F299="","",IF(OR(分岐管理シート!AJ297&lt;1,分岐管理シート!AJ297&gt;88),"error",""))</f>
        <v/>
      </c>
      <c r="CE299" s="644" t="str">
        <f t="shared" si="85"/>
        <v/>
      </c>
      <c r="CF299" s="644" t="str">
        <f>IF(F299="","",IF(OR(AND(分岐管理シート!D297=4, OR(分岐管理シート!AQ297&lt;4, 分岐管理シート!AQ297&gt;9)),AND(OR(分岐管理シート!D297=8, 分岐管理シート!D297=10), OR(分岐管理シート!AQ297&lt;7, 分岐管理シート!AQ297&gt;9))),"error",""))</f>
        <v/>
      </c>
      <c r="CG299" s="644" t="str">
        <f t="shared" si="99"/>
        <v/>
      </c>
      <c r="CH299" s="644" t="str">
        <f>分岐管理シート!BD297</f>
        <v/>
      </c>
      <c r="CI299" s="666" t="str">
        <f t="shared" si="100"/>
        <v/>
      </c>
    </row>
    <row r="300" spans="1:87" ht="24" x14ac:dyDescent="0.15">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88"/>
      <c r="AN300" s="567"/>
      <c r="AO300" s="691"/>
      <c r="AP300" s="564"/>
      <c r="AQ300" s="568"/>
      <c r="AR300" s="622"/>
      <c r="AS300" s="628"/>
      <c r="AT300" s="633"/>
      <c r="AU300" s="655" t="str">
        <f t="shared" si="87"/>
        <v/>
      </c>
      <c r="AV300" s="655" t="str">
        <f t="shared" si="88"/>
        <v/>
      </c>
      <c r="AW300" s="655" t="str">
        <f t="shared" si="77"/>
        <v/>
      </c>
      <c r="AX300" s="655" t="str">
        <f t="shared" si="78"/>
        <v/>
      </c>
      <c r="AY300" s="655" t="str">
        <f t="shared" si="79"/>
        <v/>
      </c>
      <c r="AZ300" s="655" t="str">
        <f>IF(F300="","",IF(OR(AND(分岐管理シート!D298=4,J300="Ⅱ．物価高の克服"),AND(分岐管理シート!D298=8,J300="米国関税措置"),AND(分岐管理シート!D298=10,J300="Ⅰ．生活の安全保障・物価高への対応")),"","error"))</f>
        <v/>
      </c>
      <c r="BA300" s="644" t="str">
        <f t="shared" si="80"/>
        <v/>
      </c>
      <c r="BB300" s="644" t="str">
        <f t="shared" si="89"/>
        <v/>
      </c>
      <c r="BC300" s="656" t="str">
        <f t="shared" si="95"/>
        <v/>
      </c>
      <c r="BD300" s="657" t="str">
        <f t="shared" si="91"/>
        <v/>
      </c>
      <c r="BE300" s="644" t="str">
        <f t="shared" si="92"/>
        <v/>
      </c>
      <c r="BF300" s="655" t="str" cm="1">
        <f t="array" ref="BF300">IF(SUMPRODUCT(COUNTIF(M300:O300, M300:O300))&gt;COUNTA(M300:O300),"error","")</f>
        <v/>
      </c>
      <c r="BG300" s="644" t="str">
        <f t="shared" si="96"/>
        <v/>
      </c>
      <c r="BH300" s="644" t="str">
        <f t="shared" si="97"/>
        <v/>
      </c>
      <c r="BI300" s="644" t="str">
        <f t="shared" si="90"/>
        <v/>
      </c>
      <c r="BJ300" s="647"/>
      <c r="BK300" s="638"/>
      <c r="BL300" s="644" t="str">
        <f t="shared" si="81"/>
        <v/>
      </c>
      <c r="BM300" s="644" t="str">
        <f t="shared" si="86"/>
        <v/>
      </c>
      <c r="BN300" s="644" t="str">
        <f t="shared" si="82"/>
        <v/>
      </c>
      <c r="BO300" s="644" t="str">
        <f t="shared" si="98"/>
        <v/>
      </c>
      <c r="BP300" s="641"/>
      <c r="BQ300" s="644"/>
      <c r="BR300" s="638"/>
      <c r="BS300" s="638"/>
      <c r="BT300" s="644" t="str">
        <f t="shared" si="83"/>
        <v/>
      </c>
      <c r="BU300" s="644" t="str">
        <f t="shared" si="84"/>
        <v/>
      </c>
      <c r="BV300" s="644" t="str">
        <f>IF(F300="","",IF(OR(分岐管理シート!AE298&lt;27,分岐管理シート!AE298&gt;38),"error",""))</f>
        <v/>
      </c>
      <c r="BW300" s="644" t="str">
        <f>IF(AND(D300="R7_補正", OR(分岐管理シート!AF298&lt;27,分岐管理シート!AF298&gt;38)),"error","")</f>
        <v/>
      </c>
      <c r="BX300" s="644" t="str">
        <f>IF(F300="","",IF(OR(分岐管理シート!AG298&lt;27,分岐管理シート!AG298&gt;39),"error",""))</f>
        <v/>
      </c>
      <c r="BY300" s="644" t="str">
        <f>IF(F300="","",IF(AND(AD300="－",OR(分岐管理シート!AG298&lt;27,分岐管理シート!AG298&gt;38)),"error",IF(AND(AD300="○",分岐管理シート!AG298&lt;27),"error","")))</f>
        <v/>
      </c>
      <c r="BZ300" s="641" t="str">
        <f>IF(OR(D300="", D300="R6_補正", D300="R7_予備"),
   "",IF(F300="","",IF(AND(VLOOKUP(AE300,―!$AH$15:$AI$40,2,FALSE) &lt;= VLOOKUP(AF300,―!$AH$15:$AI$40,2,FALSE),VLOOKUP(AF300,―!$AH$15:$AI$40,2,FALSE) &lt;= VLOOKUP(AG300,―!$AH$15:$AI$40,2,FALSE)),"","error")))</f>
        <v/>
      </c>
      <c r="CA300" s="647"/>
      <c r="CB300" s="638"/>
      <c r="CC300" s="638"/>
      <c r="CD300" s="644" t="str">
        <f>IF(F300="","",IF(OR(分岐管理シート!AJ298&lt;1,分岐管理シート!AJ298&gt;88),"error",""))</f>
        <v/>
      </c>
      <c r="CE300" s="644" t="str">
        <f t="shared" si="85"/>
        <v/>
      </c>
      <c r="CF300" s="644" t="str">
        <f>IF(F300="","",IF(OR(AND(分岐管理シート!D298=4, OR(分岐管理シート!AQ298&lt;4, 分岐管理シート!AQ298&gt;9)),AND(OR(分岐管理シート!D298=8, 分岐管理シート!D298=10), OR(分岐管理シート!AQ298&lt;7, 分岐管理シート!AQ298&gt;9))),"error",""))</f>
        <v/>
      </c>
      <c r="CG300" s="644" t="str">
        <f t="shared" si="99"/>
        <v/>
      </c>
      <c r="CH300" s="644" t="str">
        <f>分岐管理シート!BD298</f>
        <v/>
      </c>
      <c r="CI300" s="666" t="str">
        <f t="shared" si="100"/>
        <v/>
      </c>
    </row>
    <row r="301" spans="1:87" ht="24" x14ac:dyDescent="0.15">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88"/>
      <c r="AN301" s="567"/>
      <c r="AO301" s="691"/>
      <c r="AP301" s="564"/>
      <c r="AQ301" s="568"/>
      <c r="AR301" s="622"/>
      <c r="AS301" s="628"/>
      <c r="AT301" s="633"/>
      <c r="AU301" s="655" t="str">
        <f t="shared" si="87"/>
        <v/>
      </c>
      <c r="AV301" s="655" t="str">
        <f t="shared" si="88"/>
        <v/>
      </c>
      <c r="AW301" s="655" t="str">
        <f t="shared" si="77"/>
        <v/>
      </c>
      <c r="AX301" s="655" t="str">
        <f t="shared" si="78"/>
        <v/>
      </c>
      <c r="AY301" s="655" t="str">
        <f t="shared" si="79"/>
        <v/>
      </c>
      <c r="AZ301" s="655" t="str">
        <f>IF(F301="","",IF(OR(AND(分岐管理シート!D299=4,J301="Ⅱ．物価高の克服"),AND(分岐管理シート!D299=8,J301="米国関税措置"),AND(分岐管理シート!D299=10,J301="Ⅰ．生活の安全保障・物価高への対応")),"","error"))</f>
        <v/>
      </c>
      <c r="BA301" s="644" t="str">
        <f t="shared" si="80"/>
        <v/>
      </c>
      <c r="BB301" s="644" t="str">
        <f t="shared" si="89"/>
        <v/>
      </c>
      <c r="BC301" s="656" t="str">
        <f t="shared" si="95"/>
        <v/>
      </c>
      <c r="BD301" s="657" t="str">
        <f t="shared" si="91"/>
        <v/>
      </c>
      <c r="BE301" s="644" t="str">
        <f t="shared" si="92"/>
        <v/>
      </c>
      <c r="BF301" s="655" t="str" cm="1">
        <f t="array" ref="BF301">IF(SUMPRODUCT(COUNTIF(M301:O301, M301:O301))&gt;COUNTA(M301:O301),"error","")</f>
        <v/>
      </c>
      <c r="BG301" s="644" t="str">
        <f t="shared" si="96"/>
        <v/>
      </c>
      <c r="BH301" s="644" t="str">
        <f t="shared" si="97"/>
        <v/>
      </c>
      <c r="BI301" s="644" t="str">
        <f t="shared" si="90"/>
        <v/>
      </c>
      <c r="BJ301" s="647"/>
      <c r="BK301" s="638"/>
      <c r="BL301" s="644" t="str">
        <f t="shared" si="81"/>
        <v/>
      </c>
      <c r="BM301" s="644" t="str">
        <f t="shared" si="86"/>
        <v/>
      </c>
      <c r="BN301" s="644" t="str">
        <f t="shared" si="82"/>
        <v/>
      </c>
      <c r="BO301" s="644" t="str">
        <f t="shared" si="98"/>
        <v/>
      </c>
      <c r="BP301" s="641"/>
      <c r="BQ301" s="644"/>
      <c r="BR301" s="638"/>
      <c r="BS301" s="638"/>
      <c r="BT301" s="644" t="str">
        <f t="shared" si="83"/>
        <v/>
      </c>
      <c r="BU301" s="644" t="str">
        <f t="shared" si="84"/>
        <v/>
      </c>
      <c r="BV301" s="644" t="str">
        <f>IF(F301="","",IF(OR(分岐管理シート!AE299&lt;27,分岐管理シート!AE299&gt;38),"error",""))</f>
        <v/>
      </c>
      <c r="BW301" s="644" t="str">
        <f>IF(AND(D301="R7_補正", OR(分岐管理シート!AF299&lt;27,分岐管理シート!AF299&gt;38)),"error","")</f>
        <v/>
      </c>
      <c r="BX301" s="644" t="str">
        <f>IF(F301="","",IF(OR(分岐管理シート!AG299&lt;27,分岐管理シート!AG299&gt;39),"error",""))</f>
        <v/>
      </c>
      <c r="BY301" s="644" t="str">
        <f>IF(F301="","",IF(AND(AD301="－",OR(分岐管理シート!AG299&lt;27,分岐管理シート!AG299&gt;38)),"error",IF(AND(AD301="○",分岐管理シート!AG299&lt;27),"error","")))</f>
        <v/>
      </c>
      <c r="BZ301" s="641" t="str">
        <f>IF(OR(D301="", D301="R6_補正", D301="R7_予備"),
   "",IF(F301="","",IF(AND(VLOOKUP(AE301,―!$AH$15:$AI$40,2,FALSE) &lt;= VLOOKUP(AF301,―!$AH$15:$AI$40,2,FALSE),VLOOKUP(AF301,―!$AH$15:$AI$40,2,FALSE) &lt;= VLOOKUP(AG301,―!$AH$15:$AI$40,2,FALSE)),"","error")))</f>
        <v/>
      </c>
      <c r="CA301" s="647"/>
      <c r="CB301" s="638"/>
      <c r="CC301" s="638"/>
      <c r="CD301" s="644" t="str">
        <f>IF(F301="","",IF(OR(分岐管理シート!AJ299&lt;1,分岐管理シート!AJ299&gt;88),"error",""))</f>
        <v/>
      </c>
      <c r="CE301" s="644" t="str">
        <f t="shared" si="85"/>
        <v/>
      </c>
      <c r="CF301" s="644" t="str">
        <f>IF(F301="","",IF(OR(AND(分岐管理シート!D299=4, OR(分岐管理シート!AQ299&lt;4, 分岐管理シート!AQ299&gt;9)),AND(OR(分岐管理シート!D299=8, 分岐管理シート!D299=10), OR(分岐管理シート!AQ299&lt;7, 分岐管理シート!AQ299&gt;9))),"error",""))</f>
        <v/>
      </c>
      <c r="CG301" s="644" t="str">
        <f t="shared" si="99"/>
        <v/>
      </c>
      <c r="CH301" s="644" t="str">
        <f>分岐管理シート!BD299</f>
        <v/>
      </c>
      <c r="CI301" s="666" t="str">
        <f t="shared" si="100"/>
        <v/>
      </c>
    </row>
    <row r="302" spans="1:87" ht="24" x14ac:dyDescent="0.15">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88"/>
      <c r="AN302" s="567"/>
      <c r="AO302" s="691"/>
      <c r="AP302" s="564"/>
      <c r="AQ302" s="568"/>
      <c r="AR302" s="622"/>
      <c r="AS302" s="628"/>
      <c r="AT302" s="633"/>
      <c r="AU302" s="655" t="str">
        <f t="shared" si="87"/>
        <v/>
      </c>
      <c r="AV302" s="655" t="str">
        <f t="shared" si="88"/>
        <v/>
      </c>
      <c r="AW302" s="655" t="str">
        <f t="shared" si="77"/>
        <v/>
      </c>
      <c r="AX302" s="655" t="str">
        <f t="shared" si="78"/>
        <v/>
      </c>
      <c r="AY302" s="655" t="str">
        <f t="shared" si="79"/>
        <v/>
      </c>
      <c r="AZ302" s="655" t="str">
        <f>IF(F302="","",IF(OR(AND(分岐管理シート!D300=4,J302="Ⅱ．物価高の克服"),AND(分岐管理シート!D300=8,J302="米国関税措置"),AND(分岐管理シート!D300=10,J302="Ⅰ．生活の安全保障・物価高への対応")),"","error"))</f>
        <v/>
      </c>
      <c r="BA302" s="644" t="str">
        <f t="shared" si="80"/>
        <v/>
      </c>
      <c r="BB302" s="644" t="str">
        <f t="shared" si="89"/>
        <v/>
      </c>
      <c r="BC302" s="656" t="str">
        <f t="shared" si="95"/>
        <v/>
      </c>
      <c r="BD302" s="657" t="str">
        <f t="shared" si="91"/>
        <v/>
      </c>
      <c r="BE302" s="644" t="str">
        <f t="shared" si="92"/>
        <v/>
      </c>
      <c r="BF302" s="655" t="str" cm="1">
        <f t="array" ref="BF302">IF(SUMPRODUCT(COUNTIF(M302:O302, M302:O302))&gt;COUNTA(M302:O302),"error","")</f>
        <v/>
      </c>
      <c r="BG302" s="644" t="str">
        <f t="shared" si="96"/>
        <v/>
      </c>
      <c r="BH302" s="644" t="str">
        <f t="shared" si="97"/>
        <v/>
      </c>
      <c r="BI302" s="644" t="str">
        <f t="shared" si="90"/>
        <v/>
      </c>
      <c r="BJ302" s="647"/>
      <c r="BK302" s="638"/>
      <c r="BL302" s="644" t="str">
        <f t="shared" si="81"/>
        <v/>
      </c>
      <c r="BM302" s="644" t="str">
        <f t="shared" si="86"/>
        <v/>
      </c>
      <c r="BN302" s="644" t="str">
        <f t="shared" si="82"/>
        <v/>
      </c>
      <c r="BO302" s="644" t="str">
        <f t="shared" si="98"/>
        <v/>
      </c>
      <c r="BP302" s="641"/>
      <c r="BQ302" s="644"/>
      <c r="BR302" s="638"/>
      <c r="BS302" s="638"/>
      <c r="BT302" s="644" t="str">
        <f t="shared" si="83"/>
        <v/>
      </c>
      <c r="BU302" s="644" t="str">
        <f t="shared" si="84"/>
        <v/>
      </c>
      <c r="BV302" s="644" t="str">
        <f>IF(F302="","",IF(OR(分岐管理シート!AE300&lt;27,分岐管理シート!AE300&gt;38),"error",""))</f>
        <v/>
      </c>
      <c r="BW302" s="644" t="str">
        <f>IF(AND(D302="R7_補正", OR(分岐管理シート!AF300&lt;27,分岐管理シート!AF300&gt;38)),"error","")</f>
        <v/>
      </c>
      <c r="BX302" s="644" t="str">
        <f>IF(F302="","",IF(OR(分岐管理シート!AG300&lt;27,分岐管理シート!AG300&gt;39),"error",""))</f>
        <v/>
      </c>
      <c r="BY302" s="644" t="str">
        <f>IF(F302="","",IF(AND(AD302="－",OR(分岐管理シート!AG300&lt;27,分岐管理シート!AG300&gt;38)),"error",IF(AND(AD302="○",分岐管理シート!AG300&lt;27),"error","")))</f>
        <v/>
      </c>
      <c r="BZ302" s="641" t="str">
        <f>IF(OR(D302="", D302="R6_補正", D302="R7_予備"),
   "",IF(F302="","",IF(AND(VLOOKUP(AE302,―!$AH$15:$AI$40,2,FALSE) &lt;= VLOOKUP(AF302,―!$AH$15:$AI$40,2,FALSE),VLOOKUP(AF302,―!$AH$15:$AI$40,2,FALSE) &lt;= VLOOKUP(AG302,―!$AH$15:$AI$40,2,FALSE)),"","error")))</f>
        <v/>
      </c>
      <c r="CA302" s="647"/>
      <c r="CB302" s="638"/>
      <c r="CC302" s="638"/>
      <c r="CD302" s="644" t="str">
        <f>IF(F302="","",IF(OR(分岐管理シート!AJ300&lt;1,分岐管理シート!AJ300&gt;88),"error",""))</f>
        <v/>
      </c>
      <c r="CE302" s="644" t="str">
        <f t="shared" si="85"/>
        <v/>
      </c>
      <c r="CF302" s="644" t="str">
        <f>IF(F302="","",IF(OR(AND(分岐管理シート!D300=4, OR(分岐管理シート!AQ300&lt;4, 分岐管理シート!AQ300&gt;9)),AND(OR(分岐管理シート!D300=8, 分岐管理シート!D300=10), OR(分岐管理シート!AQ300&lt;7, 分岐管理シート!AQ300&gt;9))),"error",""))</f>
        <v/>
      </c>
      <c r="CG302" s="644" t="str">
        <f t="shared" si="99"/>
        <v/>
      </c>
      <c r="CH302" s="644" t="str">
        <f>分岐管理シート!BD300</f>
        <v/>
      </c>
      <c r="CI302" s="666" t="str">
        <f t="shared" si="100"/>
        <v/>
      </c>
    </row>
    <row r="303" spans="1:87" ht="24" x14ac:dyDescent="0.15">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88"/>
      <c r="AN303" s="567"/>
      <c r="AO303" s="691"/>
      <c r="AP303" s="564"/>
      <c r="AQ303" s="568"/>
      <c r="AR303" s="622"/>
      <c r="AS303" s="628"/>
      <c r="AT303" s="633"/>
      <c r="AU303" s="655" t="str">
        <f t="shared" si="87"/>
        <v/>
      </c>
      <c r="AV303" s="655" t="str">
        <f t="shared" si="88"/>
        <v/>
      </c>
      <c r="AW303" s="655" t="str">
        <f t="shared" si="77"/>
        <v/>
      </c>
      <c r="AX303" s="655" t="str">
        <f t="shared" si="78"/>
        <v/>
      </c>
      <c r="AY303" s="655" t="str">
        <f t="shared" si="79"/>
        <v/>
      </c>
      <c r="AZ303" s="655" t="str">
        <f>IF(F303="","",IF(OR(AND(分岐管理シート!D301=4,J303="Ⅱ．物価高の克服"),AND(分岐管理シート!D301=8,J303="米国関税措置"),AND(分岐管理シート!D301=10,J303="Ⅰ．生活の安全保障・物価高への対応")),"","error"))</f>
        <v/>
      </c>
      <c r="BA303" s="644" t="str">
        <f t="shared" si="80"/>
        <v/>
      </c>
      <c r="BB303" s="644" t="str">
        <f t="shared" si="89"/>
        <v/>
      </c>
      <c r="BC303" s="656" t="str">
        <f t="shared" si="95"/>
        <v/>
      </c>
      <c r="BD303" s="657" t="str">
        <f t="shared" si="91"/>
        <v/>
      </c>
      <c r="BE303" s="644" t="str">
        <f t="shared" si="92"/>
        <v/>
      </c>
      <c r="BF303" s="655" t="str" cm="1">
        <f t="array" ref="BF303">IF(SUMPRODUCT(COUNTIF(M303:O303, M303:O303))&gt;COUNTA(M303:O303),"error","")</f>
        <v/>
      </c>
      <c r="BG303" s="644" t="str">
        <f t="shared" si="96"/>
        <v/>
      </c>
      <c r="BH303" s="644" t="str">
        <f t="shared" si="97"/>
        <v/>
      </c>
      <c r="BI303" s="644" t="str">
        <f t="shared" si="90"/>
        <v/>
      </c>
      <c r="BJ303" s="647"/>
      <c r="BK303" s="638"/>
      <c r="BL303" s="644" t="str">
        <f t="shared" si="81"/>
        <v/>
      </c>
      <c r="BM303" s="644" t="str">
        <f t="shared" si="86"/>
        <v/>
      </c>
      <c r="BN303" s="644" t="str">
        <f t="shared" si="82"/>
        <v/>
      </c>
      <c r="BO303" s="644" t="str">
        <f t="shared" si="98"/>
        <v/>
      </c>
      <c r="BP303" s="641"/>
      <c r="BQ303" s="644"/>
      <c r="BR303" s="638"/>
      <c r="BS303" s="638"/>
      <c r="BT303" s="644" t="str">
        <f t="shared" si="83"/>
        <v/>
      </c>
      <c r="BU303" s="644" t="str">
        <f t="shared" si="84"/>
        <v/>
      </c>
      <c r="BV303" s="644" t="str">
        <f>IF(F303="","",IF(OR(分岐管理シート!AE301&lt;27,分岐管理シート!AE301&gt;38),"error",""))</f>
        <v/>
      </c>
      <c r="BW303" s="644" t="str">
        <f>IF(AND(D303="R7_補正", OR(分岐管理シート!AF301&lt;27,分岐管理シート!AF301&gt;38)),"error","")</f>
        <v/>
      </c>
      <c r="BX303" s="644" t="str">
        <f>IF(F303="","",IF(OR(分岐管理シート!AG301&lt;27,分岐管理シート!AG301&gt;39),"error",""))</f>
        <v/>
      </c>
      <c r="BY303" s="644" t="str">
        <f>IF(F303="","",IF(AND(AD303="－",OR(分岐管理シート!AG301&lt;27,分岐管理シート!AG301&gt;38)),"error",IF(AND(AD303="○",分岐管理シート!AG301&lt;27),"error","")))</f>
        <v/>
      </c>
      <c r="BZ303" s="641" t="str">
        <f>IF(OR(D303="", D303="R6_補正", D303="R7_予備"),
   "",IF(F303="","",IF(AND(VLOOKUP(AE303,―!$AH$15:$AI$40,2,FALSE) &lt;= VLOOKUP(AF303,―!$AH$15:$AI$40,2,FALSE),VLOOKUP(AF303,―!$AH$15:$AI$40,2,FALSE) &lt;= VLOOKUP(AG303,―!$AH$15:$AI$40,2,FALSE)),"","error")))</f>
        <v/>
      </c>
      <c r="CA303" s="647"/>
      <c r="CB303" s="638"/>
      <c r="CC303" s="638"/>
      <c r="CD303" s="644" t="str">
        <f>IF(F303="","",IF(OR(分岐管理シート!AJ301&lt;1,分岐管理シート!AJ301&gt;88),"error",""))</f>
        <v/>
      </c>
      <c r="CE303" s="644" t="str">
        <f t="shared" si="85"/>
        <v/>
      </c>
      <c r="CF303" s="644" t="str">
        <f>IF(F303="","",IF(OR(AND(分岐管理シート!D301=4, OR(分岐管理シート!AQ301&lt;4, 分岐管理シート!AQ301&gt;9)),AND(OR(分岐管理シート!D301=8, 分岐管理シート!D301=10), OR(分岐管理シート!AQ301&lt;7, 分岐管理シート!AQ301&gt;9))),"error",""))</f>
        <v/>
      </c>
      <c r="CG303" s="644" t="str">
        <f t="shared" si="99"/>
        <v/>
      </c>
      <c r="CH303" s="644" t="str">
        <f>分岐管理シート!BD301</f>
        <v/>
      </c>
      <c r="CI303" s="666" t="str">
        <f t="shared" si="100"/>
        <v/>
      </c>
    </row>
    <row r="304" spans="1:87" ht="24" x14ac:dyDescent="0.15">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88"/>
      <c r="AN304" s="567"/>
      <c r="AO304" s="691"/>
      <c r="AP304" s="564"/>
      <c r="AQ304" s="568"/>
      <c r="AR304" s="622"/>
      <c r="AS304" s="628"/>
      <c r="AT304" s="633"/>
      <c r="AU304" s="655" t="str">
        <f t="shared" si="87"/>
        <v/>
      </c>
      <c r="AV304" s="655" t="str">
        <f t="shared" si="88"/>
        <v/>
      </c>
      <c r="AW304" s="655" t="str">
        <f t="shared" si="77"/>
        <v/>
      </c>
      <c r="AX304" s="655" t="str">
        <f t="shared" si="78"/>
        <v/>
      </c>
      <c r="AY304" s="655" t="str">
        <f t="shared" si="79"/>
        <v/>
      </c>
      <c r="AZ304" s="655" t="str">
        <f>IF(F304="","",IF(OR(AND(分岐管理シート!D302=4,J304="Ⅱ．物価高の克服"),AND(分岐管理シート!D302=8,J304="米国関税措置"),AND(分岐管理シート!D302=10,J304="Ⅰ．生活の安全保障・物価高への対応")),"","error"))</f>
        <v/>
      </c>
      <c r="BA304" s="644" t="str">
        <f t="shared" si="80"/>
        <v/>
      </c>
      <c r="BB304" s="644" t="str">
        <f t="shared" si="89"/>
        <v/>
      </c>
      <c r="BC304" s="656" t="str">
        <f t="shared" si="95"/>
        <v/>
      </c>
      <c r="BD304" s="657" t="str">
        <f t="shared" si="91"/>
        <v/>
      </c>
      <c r="BE304" s="644" t="str">
        <f t="shared" si="92"/>
        <v/>
      </c>
      <c r="BF304" s="655" t="str" cm="1">
        <f t="array" ref="BF304">IF(SUMPRODUCT(COUNTIF(M304:O304, M304:O304))&gt;COUNTA(M304:O304),"error","")</f>
        <v/>
      </c>
      <c r="BG304" s="644" t="str">
        <f t="shared" si="96"/>
        <v/>
      </c>
      <c r="BH304" s="644" t="str">
        <f t="shared" si="97"/>
        <v/>
      </c>
      <c r="BI304" s="644" t="str">
        <f t="shared" si="90"/>
        <v/>
      </c>
      <c r="BJ304" s="647"/>
      <c r="BK304" s="638"/>
      <c r="BL304" s="644" t="str">
        <f t="shared" si="81"/>
        <v/>
      </c>
      <c r="BM304" s="644" t="str">
        <f t="shared" si="86"/>
        <v/>
      </c>
      <c r="BN304" s="644" t="str">
        <f t="shared" si="82"/>
        <v/>
      </c>
      <c r="BO304" s="644" t="str">
        <f t="shared" si="98"/>
        <v/>
      </c>
      <c r="BP304" s="641"/>
      <c r="BQ304" s="644"/>
      <c r="BR304" s="638"/>
      <c r="BS304" s="638"/>
      <c r="BT304" s="644" t="str">
        <f t="shared" si="83"/>
        <v/>
      </c>
      <c r="BU304" s="644" t="str">
        <f t="shared" si="84"/>
        <v/>
      </c>
      <c r="BV304" s="644" t="str">
        <f>IF(F304="","",IF(OR(分岐管理シート!AE302&lt;27,分岐管理シート!AE302&gt;38),"error",""))</f>
        <v/>
      </c>
      <c r="BW304" s="644" t="str">
        <f>IF(AND(D304="R7_補正", OR(分岐管理シート!AF302&lt;27,分岐管理シート!AF302&gt;38)),"error","")</f>
        <v/>
      </c>
      <c r="BX304" s="644" t="str">
        <f>IF(F304="","",IF(OR(分岐管理シート!AG302&lt;27,分岐管理シート!AG302&gt;39),"error",""))</f>
        <v/>
      </c>
      <c r="BY304" s="644" t="str">
        <f>IF(F304="","",IF(AND(AD304="－",OR(分岐管理シート!AG302&lt;27,分岐管理シート!AG302&gt;38)),"error",IF(AND(AD304="○",分岐管理シート!AG302&lt;27),"error","")))</f>
        <v/>
      </c>
      <c r="BZ304" s="641" t="str">
        <f>IF(OR(D304="", D304="R6_補正", D304="R7_予備"),
   "",IF(F304="","",IF(AND(VLOOKUP(AE304,―!$AH$15:$AI$40,2,FALSE) &lt;= VLOOKUP(AF304,―!$AH$15:$AI$40,2,FALSE),VLOOKUP(AF304,―!$AH$15:$AI$40,2,FALSE) &lt;= VLOOKUP(AG304,―!$AH$15:$AI$40,2,FALSE)),"","error")))</f>
        <v/>
      </c>
      <c r="CA304" s="647"/>
      <c r="CB304" s="638"/>
      <c r="CC304" s="638"/>
      <c r="CD304" s="644" t="str">
        <f>IF(F304="","",IF(OR(分岐管理シート!AJ302&lt;1,分岐管理シート!AJ302&gt;88),"error",""))</f>
        <v/>
      </c>
      <c r="CE304" s="644" t="str">
        <f t="shared" si="85"/>
        <v/>
      </c>
      <c r="CF304" s="644" t="str">
        <f>IF(F304="","",IF(OR(AND(分岐管理シート!D302=4, OR(分岐管理シート!AQ302&lt;4, 分岐管理シート!AQ302&gt;9)),AND(OR(分岐管理シート!D302=8, 分岐管理シート!D302=10), OR(分岐管理シート!AQ302&lt;7, 分岐管理シート!AQ302&gt;9))),"error",""))</f>
        <v/>
      </c>
      <c r="CG304" s="644" t="str">
        <f t="shared" si="99"/>
        <v/>
      </c>
      <c r="CH304" s="644" t="str">
        <f>分岐管理シート!BD302</f>
        <v/>
      </c>
      <c r="CI304" s="666" t="str">
        <f t="shared" si="100"/>
        <v/>
      </c>
    </row>
    <row r="305" spans="1:87" ht="24" x14ac:dyDescent="0.15">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88"/>
      <c r="AN305" s="567"/>
      <c r="AO305" s="691"/>
      <c r="AP305" s="564"/>
      <c r="AQ305" s="568"/>
      <c r="AR305" s="622"/>
      <c r="AS305" s="628"/>
      <c r="AT305" s="633"/>
      <c r="AU305" s="655" t="str">
        <f t="shared" si="87"/>
        <v/>
      </c>
      <c r="AV305" s="655" t="str">
        <f t="shared" si="88"/>
        <v/>
      </c>
      <c r="AW305" s="655" t="str">
        <f t="shared" si="77"/>
        <v/>
      </c>
      <c r="AX305" s="655" t="str">
        <f t="shared" si="78"/>
        <v/>
      </c>
      <c r="AY305" s="655" t="str">
        <f t="shared" si="79"/>
        <v/>
      </c>
      <c r="AZ305" s="655" t="str">
        <f>IF(F305="","",IF(OR(AND(分岐管理シート!D303=4,J305="Ⅱ．物価高の克服"),AND(分岐管理シート!D303=8,J305="米国関税措置"),AND(分岐管理シート!D303=10,J305="Ⅰ．生活の安全保障・物価高への対応")),"","error"))</f>
        <v/>
      </c>
      <c r="BA305" s="644" t="str">
        <f t="shared" si="80"/>
        <v/>
      </c>
      <c r="BB305" s="644" t="str">
        <f t="shared" si="89"/>
        <v/>
      </c>
      <c r="BC305" s="656" t="str">
        <f t="shared" si="95"/>
        <v/>
      </c>
      <c r="BD305" s="657" t="str">
        <f t="shared" si="91"/>
        <v/>
      </c>
      <c r="BE305" s="644" t="str">
        <f t="shared" si="92"/>
        <v/>
      </c>
      <c r="BF305" s="655" t="str" cm="1">
        <f t="array" ref="BF305">IF(SUMPRODUCT(COUNTIF(M305:O305, M305:O305))&gt;COUNTA(M305:O305),"error","")</f>
        <v/>
      </c>
      <c r="BG305" s="644" t="str">
        <f t="shared" si="96"/>
        <v/>
      </c>
      <c r="BH305" s="644" t="str">
        <f t="shared" si="97"/>
        <v/>
      </c>
      <c r="BI305" s="644" t="str">
        <f t="shared" si="90"/>
        <v/>
      </c>
      <c r="BJ305" s="647"/>
      <c r="BK305" s="638"/>
      <c r="BL305" s="644" t="str">
        <f t="shared" si="81"/>
        <v/>
      </c>
      <c r="BM305" s="644" t="str">
        <f t="shared" si="86"/>
        <v/>
      </c>
      <c r="BN305" s="644" t="str">
        <f t="shared" si="82"/>
        <v/>
      </c>
      <c r="BO305" s="644" t="str">
        <f t="shared" si="98"/>
        <v/>
      </c>
      <c r="BP305" s="641"/>
      <c r="BQ305" s="644"/>
      <c r="BR305" s="638"/>
      <c r="BS305" s="638"/>
      <c r="BT305" s="644" t="str">
        <f t="shared" si="83"/>
        <v/>
      </c>
      <c r="BU305" s="644" t="str">
        <f t="shared" si="84"/>
        <v/>
      </c>
      <c r="BV305" s="644" t="str">
        <f>IF(F305="","",IF(OR(分岐管理シート!AE303&lt;27,分岐管理シート!AE303&gt;38),"error",""))</f>
        <v/>
      </c>
      <c r="BW305" s="644" t="str">
        <f>IF(AND(D305="R7_補正", OR(分岐管理シート!AF303&lt;27,分岐管理シート!AF303&gt;38)),"error","")</f>
        <v/>
      </c>
      <c r="BX305" s="644" t="str">
        <f>IF(F305="","",IF(OR(分岐管理シート!AG303&lt;27,分岐管理シート!AG303&gt;39),"error",""))</f>
        <v/>
      </c>
      <c r="BY305" s="644" t="str">
        <f>IF(F305="","",IF(AND(AD305="－",OR(分岐管理シート!AG303&lt;27,分岐管理シート!AG303&gt;38)),"error",IF(AND(AD305="○",分岐管理シート!AG303&lt;27),"error","")))</f>
        <v/>
      </c>
      <c r="BZ305" s="641" t="str">
        <f>IF(OR(D305="", D305="R6_補正", D305="R7_予備"),
   "",IF(F305="","",IF(AND(VLOOKUP(AE305,―!$AH$15:$AI$40,2,FALSE) &lt;= VLOOKUP(AF305,―!$AH$15:$AI$40,2,FALSE),VLOOKUP(AF305,―!$AH$15:$AI$40,2,FALSE) &lt;= VLOOKUP(AG305,―!$AH$15:$AI$40,2,FALSE)),"","error")))</f>
        <v/>
      </c>
      <c r="CA305" s="647"/>
      <c r="CB305" s="638"/>
      <c r="CC305" s="638"/>
      <c r="CD305" s="644" t="str">
        <f>IF(F305="","",IF(OR(分岐管理シート!AJ303&lt;1,分岐管理シート!AJ303&gt;88),"error",""))</f>
        <v/>
      </c>
      <c r="CE305" s="644" t="str">
        <f t="shared" si="85"/>
        <v/>
      </c>
      <c r="CF305" s="644" t="str">
        <f>IF(F305="","",IF(OR(AND(分岐管理シート!D303=4, OR(分岐管理シート!AQ303&lt;4, 分岐管理シート!AQ303&gt;9)),AND(OR(分岐管理シート!D303=8, 分岐管理シート!D303=10), OR(分岐管理シート!AQ303&lt;7, 分岐管理シート!AQ303&gt;9))),"error",""))</f>
        <v/>
      </c>
      <c r="CG305" s="644" t="str">
        <f t="shared" si="99"/>
        <v/>
      </c>
      <c r="CH305" s="644" t="str">
        <f>分岐管理シート!BD303</f>
        <v/>
      </c>
      <c r="CI305" s="666" t="str">
        <f t="shared" si="100"/>
        <v/>
      </c>
    </row>
    <row r="306" spans="1:87" ht="24" x14ac:dyDescent="0.15">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88"/>
      <c r="AN306" s="567"/>
      <c r="AO306" s="691"/>
      <c r="AP306" s="564"/>
      <c r="AQ306" s="568"/>
      <c r="AR306" s="622"/>
      <c r="AS306" s="628"/>
      <c r="AT306" s="633"/>
      <c r="AU306" s="655" t="str">
        <f t="shared" si="87"/>
        <v/>
      </c>
      <c r="AV306" s="655" t="str">
        <f t="shared" si="88"/>
        <v/>
      </c>
      <c r="AW306" s="655" t="str">
        <f t="shared" si="77"/>
        <v/>
      </c>
      <c r="AX306" s="655" t="str">
        <f t="shared" si="78"/>
        <v/>
      </c>
      <c r="AY306" s="655" t="str">
        <f t="shared" si="79"/>
        <v/>
      </c>
      <c r="AZ306" s="655" t="str">
        <f>IF(F306="","",IF(OR(AND(分岐管理シート!D304=4,J306="Ⅱ．物価高の克服"),AND(分岐管理シート!D304=8,J306="米国関税措置"),AND(分岐管理シート!D304=10,J306="Ⅰ．生活の安全保障・物価高への対応")),"","error"))</f>
        <v/>
      </c>
      <c r="BA306" s="644" t="str">
        <f t="shared" si="80"/>
        <v/>
      </c>
      <c r="BB306" s="644" t="str">
        <f t="shared" si="89"/>
        <v/>
      </c>
      <c r="BC306" s="656" t="str">
        <f t="shared" si="95"/>
        <v/>
      </c>
      <c r="BD306" s="657" t="str">
        <f t="shared" si="91"/>
        <v/>
      </c>
      <c r="BE306" s="644" t="str">
        <f t="shared" si="92"/>
        <v/>
      </c>
      <c r="BF306" s="655" t="str" cm="1">
        <f t="array" ref="BF306">IF(SUMPRODUCT(COUNTIF(M306:O306, M306:O306))&gt;COUNTA(M306:O306),"error","")</f>
        <v/>
      </c>
      <c r="BG306" s="644" t="str">
        <f t="shared" si="96"/>
        <v/>
      </c>
      <c r="BH306" s="644" t="str">
        <f t="shared" si="97"/>
        <v/>
      </c>
      <c r="BI306" s="644" t="str">
        <f t="shared" si="90"/>
        <v/>
      </c>
      <c r="BJ306" s="647"/>
      <c r="BK306" s="638"/>
      <c r="BL306" s="644" t="str">
        <f t="shared" si="81"/>
        <v/>
      </c>
      <c r="BM306" s="644" t="str">
        <f t="shared" si="86"/>
        <v/>
      </c>
      <c r="BN306" s="644" t="str">
        <f t="shared" si="82"/>
        <v/>
      </c>
      <c r="BO306" s="644" t="str">
        <f t="shared" si="98"/>
        <v/>
      </c>
      <c r="BP306" s="641"/>
      <c r="BQ306" s="644"/>
      <c r="BR306" s="638"/>
      <c r="BS306" s="638"/>
      <c r="BT306" s="644" t="str">
        <f t="shared" si="83"/>
        <v/>
      </c>
      <c r="BU306" s="644" t="str">
        <f t="shared" si="84"/>
        <v/>
      </c>
      <c r="BV306" s="644" t="str">
        <f>IF(F306="","",IF(OR(分岐管理シート!AE304&lt;27,分岐管理シート!AE304&gt;38),"error",""))</f>
        <v/>
      </c>
      <c r="BW306" s="644" t="str">
        <f>IF(AND(D306="R7_補正", OR(分岐管理シート!AF304&lt;27,分岐管理シート!AF304&gt;38)),"error","")</f>
        <v/>
      </c>
      <c r="BX306" s="644" t="str">
        <f>IF(F306="","",IF(OR(分岐管理シート!AG304&lt;27,分岐管理シート!AG304&gt;39),"error",""))</f>
        <v/>
      </c>
      <c r="BY306" s="644" t="str">
        <f>IF(F306="","",IF(AND(AD306="－",OR(分岐管理シート!AG304&lt;27,分岐管理シート!AG304&gt;38)),"error",IF(AND(AD306="○",分岐管理シート!AG304&lt;27),"error","")))</f>
        <v/>
      </c>
      <c r="BZ306" s="641" t="str">
        <f>IF(OR(D306="", D306="R6_補正", D306="R7_予備"),
   "",IF(F306="","",IF(AND(VLOOKUP(AE306,―!$AH$15:$AI$40,2,FALSE) &lt;= VLOOKUP(AF306,―!$AH$15:$AI$40,2,FALSE),VLOOKUP(AF306,―!$AH$15:$AI$40,2,FALSE) &lt;= VLOOKUP(AG306,―!$AH$15:$AI$40,2,FALSE)),"","error")))</f>
        <v/>
      </c>
      <c r="CA306" s="647"/>
      <c r="CB306" s="638"/>
      <c r="CC306" s="638"/>
      <c r="CD306" s="644" t="str">
        <f>IF(F306="","",IF(OR(分岐管理シート!AJ304&lt;1,分岐管理シート!AJ304&gt;88),"error",""))</f>
        <v/>
      </c>
      <c r="CE306" s="644" t="str">
        <f t="shared" si="85"/>
        <v/>
      </c>
      <c r="CF306" s="644" t="str">
        <f>IF(F306="","",IF(OR(AND(分岐管理シート!D304=4, OR(分岐管理シート!AQ304&lt;4, 分岐管理シート!AQ304&gt;9)),AND(OR(分岐管理シート!D304=8, 分岐管理シート!D304=10), OR(分岐管理シート!AQ304&lt;7, 分岐管理シート!AQ304&gt;9))),"error",""))</f>
        <v/>
      </c>
      <c r="CG306" s="644" t="str">
        <f t="shared" si="99"/>
        <v/>
      </c>
      <c r="CH306" s="644" t="str">
        <f>分岐管理シート!BD304</f>
        <v/>
      </c>
      <c r="CI306" s="666" t="str">
        <f t="shared" si="100"/>
        <v/>
      </c>
    </row>
    <row r="307" spans="1:87" ht="24" x14ac:dyDescent="0.15">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88"/>
      <c r="AN307" s="567"/>
      <c r="AO307" s="691"/>
      <c r="AP307" s="564"/>
      <c r="AQ307" s="568"/>
      <c r="AR307" s="622"/>
      <c r="AS307" s="628"/>
      <c r="AT307" s="633"/>
      <c r="AU307" s="655" t="str">
        <f t="shared" si="87"/>
        <v/>
      </c>
      <c r="AV307" s="655" t="str">
        <f t="shared" si="88"/>
        <v/>
      </c>
      <c r="AW307" s="655" t="str">
        <f t="shared" si="77"/>
        <v/>
      </c>
      <c r="AX307" s="655" t="str">
        <f t="shared" si="78"/>
        <v/>
      </c>
      <c r="AY307" s="655" t="str">
        <f t="shared" si="79"/>
        <v/>
      </c>
      <c r="AZ307" s="655" t="str">
        <f>IF(F307="","",IF(OR(AND(分岐管理シート!D305=4,J307="Ⅱ．物価高の克服"),AND(分岐管理シート!D305=8,J307="米国関税措置"),AND(分岐管理シート!D305=10,J307="Ⅰ．生活の安全保障・物価高への対応")),"","error"))</f>
        <v/>
      </c>
      <c r="BA307" s="644" t="str">
        <f t="shared" si="80"/>
        <v/>
      </c>
      <c r="BB307" s="644" t="str">
        <f t="shared" si="89"/>
        <v/>
      </c>
      <c r="BC307" s="656" t="str">
        <f t="shared" si="95"/>
        <v/>
      </c>
      <c r="BD307" s="657" t="str">
        <f t="shared" si="91"/>
        <v/>
      </c>
      <c r="BE307" s="644" t="str">
        <f t="shared" si="92"/>
        <v/>
      </c>
      <c r="BF307" s="655" t="str" cm="1">
        <f t="array" ref="BF307">IF(SUMPRODUCT(COUNTIF(M307:O307, M307:O307))&gt;COUNTA(M307:O307),"error","")</f>
        <v/>
      </c>
      <c r="BG307" s="644" t="str">
        <f t="shared" si="96"/>
        <v/>
      </c>
      <c r="BH307" s="644" t="str">
        <f t="shared" si="97"/>
        <v/>
      </c>
      <c r="BI307" s="644" t="str">
        <f t="shared" si="90"/>
        <v/>
      </c>
      <c r="BJ307" s="647"/>
      <c r="BK307" s="638"/>
      <c r="BL307" s="644" t="str">
        <f t="shared" si="81"/>
        <v/>
      </c>
      <c r="BM307" s="644" t="str">
        <f t="shared" si="86"/>
        <v/>
      </c>
      <c r="BN307" s="644" t="str">
        <f t="shared" si="82"/>
        <v/>
      </c>
      <c r="BO307" s="644" t="str">
        <f t="shared" si="98"/>
        <v/>
      </c>
      <c r="BP307" s="641"/>
      <c r="BQ307" s="644"/>
      <c r="BR307" s="638"/>
      <c r="BS307" s="638"/>
      <c r="BT307" s="644" t="str">
        <f t="shared" si="83"/>
        <v/>
      </c>
      <c r="BU307" s="644" t="str">
        <f t="shared" si="84"/>
        <v/>
      </c>
      <c r="BV307" s="644" t="str">
        <f>IF(F307="","",IF(OR(分岐管理シート!AE305&lt;27,分岐管理シート!AE305&gt;38),"error",""))</f>
        <v/>
      </c>
      <c r="BW307" s="644" t="str">
        <f>IF(AND(D307="R7_補正", OR(分岐管理シート!AF305&lt;27,分岐管理シート!AF305&gt;38)),"error","")</f>
        <v/>
      </c>
      <c r="BX307" s="644" t="str">
        <f>IF(F307="","",IF(OR(分岐管理シート!AG305&lt;27,分岐管理シート!AG305&gt;39),"error",""))</f>
        <v/>
      </c>
      <c r="BY307" s="644" t="str">
        <f>IF(F307="","",IF(AND(AD307="－",OR(分岐管理シート!AG305&lt;27,分岐管理シート!AG305&gt;38)),"error",IF(AND(AD307="○",分岐管理シート!AG305&lt;27),"error","")))</f>
        <v/>
      </c>
      <c r="BZ307" s="641" t="str">
        <f>IF(OR(D307="", D307="R6_補正", D307="R7_予備"),
   "",IF(F307="","",IF(AND(VLOOKUP(AE307,―!$AH$15:$AI$40,2,FALSE) &lt;= VLOOKUP(AF307,―!$AH$15:$AI$40,2,FALSE),VLOOKUP(AF307,―!$AH$15:$AI$40,2,FALSE) &lt;= VLOOKUP(AG307,―!$AH$15:$AI$40,2,FALSE)),"","error")))</f>
        <v/>
      </c>
      <c r="CA307" s="647"/>
      <c r="CB307" s="638"/>
      <c r="CC307" s="638"/>
      <c r="CD307" s="644" t="str">
        <f>IF(F307="","",IF(OR(分岐管理シート!AJ305&lt;1,分岐管理シート!AJ305&gt;88),"error",""))</f>
        <v/>
      </c>
      <c r="CE307" s="644" t="str">
        <f t="shared" si="85"/>
        <v/>
      </c>
      <c r="CF307" s="644" t="str">
        <f>IF(F307="","",IF(OR(AND(分岐管理シート!D305=4, OR(分岐管理シート!AQ305&lt;4, 分岐管理シート!AQ305&gt;9)),AND(OR(分岐管理シート!D305=8, 分岐管理シート!D305=10), OR(分岐管理シート!AQ305&lt;7, 分岐管理シート!AQ305&gt;9))),"error",""))</f>
        <v/>
      </c>
      <c r="CG307" s="644" t="str">
        <f t="shared" si="99"/>
        <v/>
      </c>
      <c r="CH307" s="644" t="str">
        <f>分岐管理シート!BD305</f>
        <v/>
      </c>
      <c r="CI307" s="666" t="str">
        <f t="shared" si="100"/>
        <v/>
      </c>
    </row>
    <row r="308" spans="1:87" ht="24" x14ac:dyDescent="0.15">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88"/>
      <c r="AN308" s="567"/>
      <c r="AO308" s="691"/>
      <c r="AP308" s="564"/>
      <c r="AQ308" s="568"/>
      <c r="AR308" s="622"/>
      <c r="AS308" s="628"/>
      <c r="AT308" s="633"/>
      <c r="AU308" s="655" t="str">
        <f t="shared" si="87"/>
        <v/>
      </c>
      <c r="AV308" s="655" t="str">
        <f t="shared" si="88"/>
        <v/>
      </c>
      <c r="AW308" s="655" t="str">
        <f t="shared" si="77"/>
        <v/>
      </c>
      <c r="AX308" s="655" t="str">
        <f t="shared" si="78"/>
        <v/>
      </c>
      <c r="AY308" s="655" t="str">
        <f t="shared" si="79"/>
        <v/>
      </c>
      <c r="AZ308" s="655" t="str">
        <f>IF(F308="","",IF(OR(AND(分岐管理シート!D306=4,J308="Ⅱ．物価高の克服"),AND(分岐管理シート!D306=8,J308="米国関税措置"),AND(分岐管理シート!D306=10,J308="Ⅰ．生活の安全保障・物価高への対応")),"","error"))</f>
        <v/>
      </c>
      <c r="BA308" s="644" t="str">
        <f t="shared" si="80"/>
        <v/>
      </c>
      <c r="BB308" s="644" t="str">
        <f t="shared" si="89"/>
        <v/>
      </c>
      <c r="BC308" s="656" t="str">
        <f t="shared" si="95"/>
        <v/>
      </c>
      <c r="BD308" s="657" t="str">
        <f t="shared" si="91"/>
        <v/>
      </c>
      <c r="BE308" s="644" t="str">
        <f t="shared" si="92"/>
        <v/>
      </c>
      <c r="BF308" s="655" t="str" cm="1">
        <f t="array" ref="BF308">IF(SUMPRODUCT(COUNTIF(M308:O308, M308:O308))&gt;COUNTA(M308:O308),"error","")</f>
        <v/>
      </c>
      <c r="BG308" s="644" t="str">
        <f t="shared" si="96"/>
        <v/>
      </c>
      <c r="BH308" s="644" t="str">
        <f t="shared" si="97"/>
        <v/>
      </c>
      <c r="BI308" s="644" t="str">
        <f t="shared" si="90"/>
        <v/>
      </c>
      <c r="BJ308" s="647"/>
      <c r="BK308" s="638"/>
      <c r="BL308" s="644" t="str">
        <f t="shared" si="81"/>
        <v/>
      </c>
      <c r="BM308" s="644" t="str">
        <f t="shared" si="86"/>
        <v/>
      </c>
      <c r="BN308" s="644" t="str">
        <f t="shared" si="82"/>
        <v/>
      </c>
      <c r="BO308" s="644" t="str">
        <f t="shared" si="98"/>
        <v/>
      </c>
      <c r="BP308" s="641"/>
      <c r="BQ308" s="644"/>
      <c r="BR308" s="638"/>
      <c r="BS308" s="638"/>
      <c r="BT308" s="644" t="str">
        <f t="shared" si="83"/>
        <v/>
      </c>
      <c r="BU308" s="644" t="str">
        <f t="shared" si="84"/>
        <v/>
      </c>
      <c r="BV308" s="644" t="str">
        <f>IF(F308="","",IF(OR(分岐管理シート!AE306&lt;27,分岐管理シート!AE306&gt;38),"error",""))</f>
        <v/>
      </c>
      <c r="BW308" s="644" t="str">
        <f>IF(AND(D308="R7_補正", OR(分岐管理シート!AF306&lt;27,分岐管理シート!AF306&gt;38)),"error","")</f>
        <v/>
      </c>
      <c r="BX308" s="644" t="str">
        <f>IF(F308="","",IF(OR(分岐管理シート!AG306&lt;27,分岐管理シート!AG306&gt;39),"error",""))</f>
        <v/>
      </c>
      <c r="BY308" s="644" t="str">
        <f>IF(F308="","",IF(AND(AD308="－",OR(分岐管理シート!AG306&lt;27,分岐管理シート!AG306&gt;38)),"error",IF(AND(AD308="○",分岐管理シート!AG306&lt;27),"error","")))</f>
        <v/>
      </c>
      <c r="BZ308" s="641" t="str">
        <f>IF(OR(D308="", D308="R6_補正", D308="R7_予備"),
   "",IF(F308="","",IF(AND(VLOOKUP(AE308,―!$AH$15:$AI$40,2,FALSE) &lt;= VLOOKUP(AF308,―!$AH$15:$AI$40,2,FALSE),VLOOKUP(AF308,―!$AH$15:$AI$40,2,FALSE) &lt;= VLOOKUP(AG308,―!$AH$15:$AI$40,2,FALSE)),"","error")))</f>
        <v/>
      </c>
      <c r="CA308" s="647"/>
      <c r="CB308" s="638"/>
      <c r="CC308" s="638"/>
      <c r="CD308" s="644" t="str">
        <f>IF(F308="","",IF(OR(分岐管理シート!AJ306&lt;1,分岐管理シート!AJ306&gt;88),"error",""))</f>
        <v/>
      </c>
      <c r="CE308" s="644" t="str">
        <f t="shared" si="85"/>
        <v/>
      </c>
      <c r="CF308" s="644" t="str">
        <f>IF(F308="","",IF(OR(AND(分岐管理シート!D306=4, OR(分岐管理シート!AQ306&lt;4, 分岐管理シート!AQ306&gt;9)),AND(OR(分岐管理シート!D306=8, 分岐管理シート!D306=10), OR(分岐管理シート!AQ306&lt;7, 分岐管理シート!AQ306&gt;9))),"error",""))</f>
        <v/>
      </c>
      <c r="CG308" s="644" t="str">
        <f t="shared" si="99"/>
        <v/>
      </c>
      <c r="CH308" s="644" t="str">
        <f>分岐管理シート!BD306</f>
        <v/>
      </c>
      <c r="CI308" s="666" t="str">
        <f t="shared" si="100"/>
        <v/>
      </c>
    </row>
    <row r="309" spans="1:87" ht="24" x14ac:dyDescent="0.15">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88"/>
      <c r="AN309" s="567"/>
      <c r="AO309" s="691"/>
      <c r="AP309" s="564"/>
      <c r="AQ309" s="568"/>
      <c r="AR309" s="622"/>
      <c r="AS309" s="628"/>
      <c r="AT309" s="633"/>
      <c r="AU309" s="655" t="str">
        <f t="shared" si="87"/>
        <v/>
      </c>
      <c r="AV309" s="655" t="str">
        <f t="shared" si="88"/>
        <v/>
      </c>
      <c r="AW309" s="655" t="str">
        <f t="shared" si="77"/>
        <v/>
      </c>
      <c r="AX309" s="655" t="str">
        <f t="shared" si="78"/>
        <v/>
      </c>
      <c r="AY309" s="655" t="str">
        <f t="shared" si="79"/>
        <v/>
      </c>
      <c r="AZ309" s="655" t="str">
        <f>IF(F309="","",IF(OR(AND(分岐管理シート!D307=4,J309="Ⅱ．物価高の克服"),AND(分岐管理シート!D307=8,J309="米国関税措置"),AND(分岐管理シート!D307=10,J309="Ⅰ．生活の安全保障・物価高への対応")),"","error"))</f>
        <v/>
      </c>
      <c r="BA309" s="644" t="str">
        <f t="shared" si="80"/>
        <v/>
      </c>
      <c r="BB309" s="644" t="str">
        <f t="shared" si="89"/>
        <v/>
      </c>
      <c r="BC309" s="656" t="str">
        <f t="shared" si="95"/>
        <v/>
      </c>
      <c r="BD309" s="657" t="str">
        <f t="shared" si="91"/>
        <v/>
      </c>
      <c r="BE309" s="644" t="str">
        <f t="shared" si="92"/>
        <v/>
      </c>
      <c r="BF309" s="655" t="str" cm="1">
        <f t="array" ref="BF309">IF(SUMPRODUCT(COUNTIF(M309:O309, M309:O309))&gt;COUNTA(M309:O309),"error","")</f>
        <v/>
      </c>
      <c r="BG309" s="644" t="str">
        <f t="shared" si="96"/>
        <v/>
      </c>
      <c r="BH309" s="644" t="str">
        <f t="shared" si="97"/>
        <v/>
      </c>
      <c r="BI309" s="644" t="str">
        <f t="shared" si="90"/>
        <v/>
      </c>
      <c r="BJ309" s="647"/>
      <c r="BK309" s="638"/>
      <c r="BL309" s="644" t="str">
        <f t="shared" si="81"/>
        <v/>
      </c>
      <c r="BM309" s="644" t="str">
        <f t="shared" si="86"/>
        <v/>
      </c>
      <c r="BN309" s="644" t="str">
        <f t="shared" si="82"/>
        <v/>
      </c>
      <c r="BO309" s="644" t="str">
        <f t="shared" si="98"/>
        <v/>
      </c>
      <c r="BP309" s="641"/>
      <c r="BQ309" s="644"/>
      <c r="BR309" s="638"/>
      <c r="BS309" s="638"/>
      <c r="BT309" s="644" t="str">
        <f t="shared" si="83"/>
        <v/>
      </c>
      <c r="BU309" s="644" t="str">
        <f t="shared" si="84"/>
        <v/>
      </c>
      <c r="BV309" s="644" t="str">
        <f>IF(F309="","",IF(OR(分岐管理シート!AE307&lt;27,分岐管理シート!AE307&gt;38),"error",""))</f>
        <v/>
      </c>
      <c r="BW309" s="644" t="str">
        <f>IF(AND(D309="R7_補正", OR(分岐管理シート!AF307&lt;27,分岐管理シート!AF307&gt;38)),"error","")</f>
        <v/>
      </c>
      <c r="BX309" s="644" t="str">
        <f>IF(F309="","",IF(OR(分岐管理シート!AG307&lt;27,分岐管理シート!AG307&gt;39),"error",""))</f>
        <v/>
      </c>
      <c r="BY309" s="644" t="str">
        <f>IF(F309="","",IF(AND(AD309="－",OR(分岐管理シート!AG307&lt;27,分岐管理シート!AG307&gt;38)),"error",IF(AND(AD309="○",分岐管理シート!AG307&lt;27),"error","")))</f>
        <v/>
      </c>
      <c r="BZ309" s="641" t="str">
        <f>IF(OR(D309="", D309="R6_補正", D309="R7_予備"),
   "",IF(F309="","",IF(AND(VLOOKUP(AE309,―!$AH$15:$AI$40,2,FALSE) &lt;= VLOOKUP(AF309,―!$AH$15:$AI$40,2,FALSE),VLOOKUP(AF309,―!$AH$15:$AI$40,2,FALSE) &lt;= VLOOKUP(AG309,―!$AH$15:$AI$40,2,FALSE)),"","error")))</f>
        <v/>
      </c>
      <c r="CA309" s="647"/>
      <c r="CB309" s="638"/>
      <c r="CC309" s="638"/>
      <c r="CD309" s="644" t="str">
        <f>IF(F309="","",IF(OR(分岐管理シート!AJ307&lt;1,分岐管理シート!AJ307&gt;88),"error",""))</f>
        <v/>
      </c>
      <c r="CE309" s="644" t="str">
        <f t="shared" si="85"/>
        <v/>
      </c>
      <c r="CF309" s="644" t="str">
        <f>IF(F309="","",IF(OR(AND(分岐管理シート!D307=4, OR(分岐管理シート!AQ307&lt;4, 分岐管理シート!AQ307&gt;9)),AND(OR(分岐管理シート!D307=8, 分岐管理シート!D307=10), OR(分岐管理シート!AQ307&lt;7, 分岐管理シート!AQ307&gt;9))),"error",""))</f>
        <v/>
      </c>
      <c r="CG309" s="644" t="str">
        <f t="shared" si="99"/>
        <v/>
      </c>
      <c r="CH309" s="644" t="str">
        <f>分岐管理シート!BD307</f>
        <v/>
      </c>
      <c r="CI309" s="666" t="str">
        <f t="shared" si="100"/>
        <v/>
      </c>
    </row>
    <row r="310" spans="1:87" ht="24" x14ac:dyDescent="0.15">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88"/>
      <c r="AN310" s="567"/>
      <c r="AO310" s="691"/>
      <c r="AP310" s="564"/>
      <c r="AQ310" s="568"/>
      <c r="AR310" s="622"/>
      <c r="AS310" s="628"/>
      <c r="AT310" s="633"/>
      <c r="AU310" s="655" t="str">
        <f t="shared" si="87"/>
        <v/>
      </c>
      <c r="AV310" s="655" t="str">
        <f t="shared" si="88"/>
        <v/>
      </c>
      <c r="AW310" s="655" t="str">
        <f t="shared" si="77"/>
        <v/>
      </c>
      <c r="AX310" s="655" t="str">
        <f t="shared" si="78"/>
        <v/>
      </c>
      <c r="AY310" s="655" t="str">
        <f t="shared" si="79"/>
        <v/>
      </c>
      <c r="AZ310" s="655" t="str">
        <f>IF(F310="","",IF(OR(AND(分岐管理シート!D308=4,J310="Ⅱ．物価高の克服"),AND(分岐管理シート!D308=8,J310="米国関税措置"),AND(分岐管理シート!D308=10,J310="Ⅰ．生活の安全保障・物価高への対応")),"","error"))</f>
        <v/>
      </c>
      <c r="BA310" s="644" t="str">
        <f t="shared" si="80"/>
        <v/>
      </c>
      <c r="BB310" s="644" t="str">
        <f t="shared" si="89"/>
        <v/>
      </c>
      <c r="BC310" s="656" t="str">
        <f t="shared" si="95"/>
        <v/>
      </c>
      <c r="BD310" s="657" t="str">
        <f t="shared" si="91"/>
        <v/>
      </c>
      <c r="BE310" s="644" t="str">
        <f t="shared" si="92"/>
        <v/>
      </c>
      <c r="BF310" s="655" t="str" cm="1">
        <f t="array" ref="BF310">IF(SUMPRODUCT(COUNTIF(M310:O310, M310:O310))&gt;COUNTA(M310:O310),"error","")</f>
        <v/>
      </c>
      <c r="BG310" s="644" t="str">
        <f t="shared" si="96"/>
        <v/>
      </c>
      <c r="BH310" s="644" t="str">
        <f t="shared" si="97"/>
        <v/>
      </c>
      <c r="BI310" s="644" t="str">
        <f t="shared" si="90"/>
        <v/>
      </c>
      <c r="BJ310" s="647"/>
      <c r="BK310" s="638"/>
      <c r="BL310" s="644" t="str">
        <f t="shared" si="81"/>
        <v/>
      </c>
      <c r="BM310" s="644" t="str">
        <f t="shared" si="86"/>
        <v/>
      </c>
      <c r="BN310" s="644" t="str">
        <f t="shared" si="82"/>
        <v/>
      </c>
      <c r="BO310" s="644" t="str">
        <f t="shared" si="98"/>
        <v/>
      </c>
      <c r="BP310" s="641"/>
      <c r="BQ310" s="644"/>
      <c r="BR310" s="638"/>
      <c r="BS310" s="638"/>
      <c r="BT310" s="644" t="str">
        <f t="shared" si="83"/>
        <v/>
      </c>
      <c r="BU310" s="644" t="str">
        <f t="shared" si="84"/>
        <v/>
      </c>
      <c r="BV310" s="644" t="str">
        <f>IF(F310="","",IF(OR(分岐管理シート!AE308&lt;27,分岐管理シート!AE308&gt;38),"error",""))</f>
        <v/>
      </c>
      <c r="BW310" s="644" t="str">
        <f>IF(AND(D310="R7_補正", OR(分岐管理シート!AF308&lt;27,分岐管理シート!AF308&gt;38)),"error","")</f>
        <v/>
      </c>
      <c r="BX310" s="644" t="str">
        <f>IF(F310="","",IF(OR(分岐管理シート!AG308&lt;27,分岐管理シート!AG308&gt;39),"error",""))</f>
        <v/>
      </c>
      <c r="BY310" s="644" t="str">
        <f>IF(F310="","",IF(AND(AD310="－",OR(分岐管理シート!AG308&lt;27,分岐管理シート!AG308&gt;38)),"error",IF(AND(AD310="○",分岐管理シート!AG308&lt;27),"error","")))</f>
        <v/>
      </c>
      <c r="BZ310" s="641" t="str">
        <f>IF(OR(D310="", D310="R6_補正", D310="R7_予備"),
   "",IF(F310="","",IF(AND(VLOOKUP(AE310,―!$AH$15:$AI$40,2,FALSE) &lt;= VLOOKUP(AF310,―!$AH$15:$AI$40,2,FALSE),VLOOKUP(AF310,―!$AH$15:$AI$40,2,FALSE) &lt;= VLOOKUP(AG310,―!$AH$15:$AI$40,2,FALSE)),"","error")))</f>
        <v/>
      </c>
      <c r="CA310" s="647"/>
      <c r="CB310" s="638"/>
      <c r="CC310" s="638"/>
      <c r="CD310" s="644" t="str">
        <f>IF(F310="","",IF(OR(分岐管理シート!AJ308&lt;1,分岐管理シート!AJ308&gt;88),"error",""))</f>
        <v/>
      </c>
      <c r="CE310" s="644" t="str">
        <f t="shared" si="85"/>
        <v/>
      </c>
      <c r="CF310" s="644" t="str">
        <f>IF(F310="","",IF(OR(AND(分岐管理シート!D308=4, OR(分岐管理シート!AQ308&lt;4, 分岐管理シート!AQ308&gt;9)),AND(OR(分岐管理シート!D308=8, 分岐管理シート!D308=10), OR(分岐管理シート!AQ308&lt;7, 分岐管理シート!AQ308&gt;9))),"error",""))</f>
        <v/>
      </c>
      <c r="CG310" s="644" t="str">
        <f t="shared" si="99"/>
        <v/>
      </c>
      <c r="CH310" s="644" t="str">
        <f>分岐管理シート!BD308</f>
        <v/>
      </c>
      <c r="CI310" s="666" t="str">
        <f t="shared" si="100"/>
        <v/>
      </c>
    </row>
    <row r="311" spans="1:87" ht="24" x14ac:dyDescent="0.15">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88"/>
      <c r="AN311" s="567"/>
      <c r="AO311" s="691"/>
      <c r="AP311" s="564"/>
      <c r="AQ311" s="568"/>
      <c r="AR311" s="622"/>
      <c r="AS311" s="628"/>
      <c r="AT311" s="633"/>
      <c r="AU311" s="655" t="str">
        <f t="shared" si="87"/>
        <v/>
      </c>
      <c r="AV311" s="655" t="str">
        <f t="shared" si="88"/>
        <v/>
      </c>
      <c r="AW311" s="655" t="str">
        <f t="shared" si="77"/>
        <v/>
      </c>
      <c r="AX311" s="655" t="str">
        <f t="shared" si="78"/>
        <v/>
      </c>
      <c r="AY311" s="655" t="str">
        <f t="shared" si="79"/>
        <v/>
      </c>
      <c r="AZ311" s="655" t="str">
        <f>IF(F311="","",IF(OR(AND(分岐管理シート!D309=4,J311="Ⅱ．物価高の克服"),AND(分岐管理シート!D309=8,J311="米国関税措置"),AND(分岐管理シート!D309=10,J311="Ⅰ．生活の安全保障・物価高への対応")),"","error"))</f>
        <v/>
      </c>
      <c r="BA311" s="644" t="str">
        <f t="shared" si="80"/>
        <v/>
      </c>
      <c r="BB311" s="644" t="str">
        <f t="shared" si="89"/>
        <v/>
      </c>
      <c r="BC311" s="656" t="str">
        <f t="shared" si="95"/>
        <v/>
      </c>
      <c r="BD311" s="657" t="str">
        <f t="shared" si="91"/>
        <v/>
      </c>
      <c r="BE311" s="644" t="str">
        <f t="shared" si="92"/>
        <v/>
      </c>
      <c r="BF311" s="655" t="str" cm="1">
        <f t="array" ref="BF311">IF(SUMPRODUCT(COUNTIF(M311:O311, M311:O311))&gt;COUNTA(M311:O311),"error","")</f>
        <v/>
      </c>
      <c r="BG311" s="644" t="str">
        <f t="shared" si="96"/>
        <v/>
      </c>
      <c r="BH311" s="644" t="str">
        <f t="shared" si="97"/>
        <v/>
      </c>
      <c r="BI311" s="644" t="str">
        <f t="shared" si="90"/>
        <v/>
      </c>
      <c r="BJ311" s="647"/>
      <c r="BK311" s="638"/>
      <c r="BL311" s="644" t="str">
        <f t="shared" si="81"/>
        <v/>
      </c>
      <c r="BM311" s="644" t="str">
        <f t="shared" si="86"/>
        <v/>
      </c>
      <c r="BN311" s="644" t="str">
        <f t="shared" si="82"/>
        <v/>
      </c>
      <c r="BO311" s="644" t="str">
        <f t="shared" si="98"/>
        <v/>
      </c>
      <c r="BP311" s="641"/>
      <c r="BQ311" s="644"/>
      <c r="BR311" s="638"/>
      <c r="BS311" s="638"/>
      <c r="BT311" s="644" t="str">
        <f t="shared" si="83"/>
        <v/>
      </c>
      <c r="BU311" s="644" t="str">
        <f t="shared" si="84"/>
        <v/>
      </c>
      <c r="BV311" s="644" t="str">
        <f>IF(F311="","",IF(OR(分岐管理シート!AE309&lt;27,分岐管理シート!AE309&gt;38),"error",""))</f>
        <v/>
      </c>
      <c r="BW311" s="644" t="str">
        <f>IF(AND(D311="R7_補正", OR(分岐管理シート!AF309&lt;27,分岐管理シート!AF309&gt;38)),"error","")</f>
        <v/>
      </c>
      <c r="BX311" s="644" t="str">
        <f>IF(F311="","",IF(OR(分岐管理シート!AG309&lt;27,分岐管理シート!AG309&gt;39),"error",""))</f>
        <v/>
      </c>
      <c r="BY311" s="644" t="str">
        <f>IF(F311="","",IF(AND(AD311="－",OR(分岐管理シート!AG309&lt;27,分岐管理シート!AG309&gt;38)),"error",IF(AND(AD311="○",分岐管理シート!AG309&lt;27),"error","")))</f>
        <v/>
      </c>
      <c r="BZ311" s="641" t="str">
        <f>IF(OR(D311="", D311="R6_補正", D311="R7_予備"),
   "",IF(F311="","",IF(AND(VLOOKUP(AE311,―!$AH$15:$AI$40,2,FALSE) &lt;= VLOOKUP(AF311,―!$AH$15:$AI$40,2,FALSE),VLOOKUP(AF311,―!$AH$15:$AI$40,2,FALSE) &lt;= VLOOKUP(AG311,―!$AH$15:$AI$40,2,FALSE)),"","error")))</f>
        <v/>
      </c>
      <c r="CA311" s="647"/>
      <c r="CB311" s="638"/>
      <c r="CC311" s="638"/>
      <c r="CD311" s="644" t="str">
        <f>IF(F311="","",IF(OR(分岐管理シート!AJ309&lt;1,分岐管理シート!AJ309&gt;88),"error",""))</f>
        <v/>
      </c>
      <c r="CE311" s="644" t="str">
        <f t="shared" si="85"/>
        <v/>
      </c>
      <c r="CF311" s="644" t="str">
        <f>IF(F311="","",IF(OR(AND(分岐管理シート!D309=4, OR(分岐管理シート!AQ309&lt;4, 分岐管理シート!AQ309&gt;9)),AND(OR(分岐管理シート!D309=8, 分岐管理シート!D309=10), OR(分岐管理シート!AQ309&lt;7, 分岐管理シート!AQ309&gt;9))),"error",""))</f>
        <v/>
      </c>
      <c r="CG311" s="644" t="str">
        <f t="shared" si="99"/>
        <v/>
      </c>
      <c r="CH311" s="644" t="str">
        <f>分岐管理シート!BD309</f>
        <v/>
      </c>
      <c r="CI311" s="666" t="str">
        <f t="shared" si="100"/>
        <v/>
      </c>
    </row>
    <row r="312" spans="1:87" ht="24" x14ac:dyDescent="0.15">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88"/>
      <c r="AN312" s="567"/>
      <c r="AO312" s="691"/>
      <c r="AP312" s="564"/>
      <c r="AQ312" s="568"/>
      <c r="AR312" s="622"/>
      <c r="AS312" s="628"/>
      <c r="AT312" s="633"/>
      <c r="AU312" s="655" t="str">
        <f t="shared" si="87"/>
        <v/>
      </c>
      <c r="AV312" s="655" t="str">
        <f t="shared" si="88"/>
        <v/>
      </c>
      <c r="AW312" s="655" t="str">
        <f t="shared" si="77"/>
        <v/>
      </c>
      <c r="AX312" s="655" t="str">
        <f t="shared" si="78"/>
        <v/>
      </c>
      <c r="AY312" s="655" t="str">
        <f t="shared" si="79"/>
        <v/>
      </c>
      <c r="AZ312" s="655" t="str">
        <f>IF(F312="","",IF(OR(AND(分岐管理シート!D310=4,J312="Ⅱ．物価高の克服"),AND(分岐管理シート!D310=8,J312="米国関税措置"),AND(分岐管理シート!D310=10,J312="Ⅰ．生活の安全保障・物価高への対応")),"","error"))</f>
        <v/>
      </c>
      <c r="BA312" s="644" t="str">
        <f t="shared" si="80"/>
        <v/>
      </c>
      <c r="BB312" s="644" t="str">
        <f t="shared" si="89"/>
        <v/>
      </c>
      <c r="BC312" s="656" t="str">
        <f t="shared" si="95"/>
        <v/>
      </c>
      <c r="BD312" s="657" t="str">
        <f t="shared" si="91"/>
        <v/>
      </c>
      <c r="BE312" s="644" t="str">
        <f t="shared" si="92"/>
        <v/>
      </c>
      <c r="BF312" s="655" t="str" cm="1">
        <f t="array" ref="BF312">IF(SUMPRODUCT(COUNTIF(M312:O312, M312:O312))&gt;COUNTA(M312:O312),"error","")</f>
        <v/>
      </c>
      <c r="BG312" s="644" t="str">
        <f t="shared" si="96"/>
        <v/>
      </c>
      <c r="BH312" s="644" t="str">
        <f t="shared" si="97"/>
        <v/>
      </c>
      <c r="BI312" s="644" t="str">
        <f t="shared" si="90"/>
        <v/>
      </c>
      <c r="BJ312" s="647"/>
      <c r="BK312" s="638"/>
      <c r="BL312" s="644" t="str">
        <f t="shared" si="81"/>
        <v/>
      </c>
      <c r="BM312" s="644" t="str">
        <f t="shared" si="86"/>
        <v/>
      </c>
      <c r="BN312" s="644" t="str">
        <f t="shared" si="82"/>
        <v/>
      </c>
      <c r="BO312" s="644" t="str">
        <f t="shared" si="98"/>
        <v/>
      </c>
      <c r="BP312" s="641"/>
      <c r="BQ312" s="644"/>
      <c r="BR312" s="638"/>
      <c r="BS312" s="638"/>
      <c r="BT312" s="644" t="str">
        <f t="shared" si="83"/>
        <v/>
      </c>
      <c r="BU312" s="644" t="str">
        <f t="shared" si="84"/>
        <v/>
      </c>
      <c r="BV312" s="644" t="str">
        <f>IF(F312="","",IF(OR(分岐管理シート!AE310&lt;27,分岐管理シート!AE310&gt;38),"error",""))</f>
        <v/>
      </c>
      <c r="BW312" s="644" t="str">
        <f>IF(AND(D312="R7_補正", OR(分岐管理シート!AF310&lt;27,分岐管理シート!AF310&gt;38)),"error","")</f>
        <v/>
      </c>
      <c r="BX312" s="644" t="str">
        <f>IF(F312="","",IF(OR(分岐管理シート!AG310&lt;27,分岐管理シート!AG310&gt;39),"error",""))</f>
        <v/>
      </c>
      <c r="BY312" s="644" t="str">
        <f>IF(F312="","",IF(AND(AD312="－",OR(分岐管理シート!AG310&lt;27,分岐管理シート!AG310&gt;38)),"error",IF(AND(AD312="○",分岐管理シート!AG310&lt;27),"error","")))</f>
        <v/>
      </c>
      <c r="BZ312" s="641" t="str">
        <f>IF(OR(D312="", D312="R6_補正", D312="R7_予備"),
   "",IF(F312="","",IF(AND(VLOOKUP(AE312,―!$AH$15:$AI$40,2,FALSE) &lt;= VLOOKUP(AF312,―!$AH$15:$AI$40,2,FALSE),VLOOKUP(AF312,―!$AH$15:$AI$40,2,FALSE) &lt;= VLOOKUP(AG312,―!$AH$15:$AI$40,2,FALSE)),"","error")))</f>
        <v/>
      </c>
      <c r="CA312" s="647"/>
      <c r="CB312" s="638"/>
      <c r="CC312" s="638"/>
      <c r="CD312" s="644" t="str">
        <f>IF(F312="","",IF(OR(分岐管理シート!AJ310&lt;1,分岐管理シート!AJ310&gt;88),"error",""))</f>
        <v/>
      </c>
      <c r="CE312" s="644" t="str">
        <f t="shared" si="85"/>
        <v/>
      </c>
      <c r="CF312" s="644" t="str">
        <f>IF(F312="","",IF(OR(AND(分岐管理シート!D310=4, OR(分岐管理シート!AQ310&lt;4, 分岐管理シート!AQ310&gt;9)),AND(OR(分岐管理シート!D310=8, 分岐管理シート!D310=10), OR(分岐管理シート!AQ310&lt;7, 分岐管理シート!AQ310&gt;9))),"error",""))</f>
        <v/>
      </c>
      <c r="CG312" s="644" t="str">
        <f t="shared" si="99"/>
        <v/>
      </c>
      <c r="CH312" s="644" t="str">
        <f>分岐管理シート!BD310</f>
        <v/>
      </c>
      <c r="CI312" s="666" t="str">
        <f t="shared" si="100"/>
        <v/>
      </c>
    </row>
    <row r="313" spans="1:87" ht="24" x14ac:dyDescent="0.15">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88"/>
      <c r="AN313" s="567"/>
      <c r="AO313" s="691"/>
      <c r="AP313" s="564"/>
      <c r="AQ313" s="568"/>
      <c r="AR313" s="622"/>
      <c r="AS313" s="628"/>
      <c r="AT313" s="633"/>
      <c r="AU313" s="655" t="str">
        <f t="shared" si="87"/>
        <v/>
      </c>
      <c r="AV313" s="655" t="str">
        <f t="shared" si="88"/>
        <v/>
      </c>
      <c r="AW313" s="655" t="str">
        <f t="shared" si="77"/>
        <v/>
      </c>
      <c r="AX313" s="655" t="str">
        <f t="shared" si="78"/>
        <v/>
      </c>
      <c r="AY313" s="655" t="str">
        <f t="shared" si="79"/>
        <v/>
      </c>
      <c r="AZ313" s="655" t="str">
        <f>IF(F313="","",IF(OR(AND(分岐管理シート!D311=4,J313="Ⅱ．物価高の克服"),AND(分岐管理シート!D311=8,J313="米国関税措置"),AND(分岐管理シート!D311=10,J313="Ⅰ．生活の安全保障・物価高への対応")),"","error"))</f>
        <v/>
      </c>
      <c r="BA313" s="644" t="str">
        <f t="shared" si="80"/>
        <v/>
      </c>
      <c r="BB313" s="644" t="str">
        <f t="shared" si="89"/>
        <v/>
      </c>
      <c r="BC313" s="656" t="str">
        <f t="shared" si="95"/>
        <v/>
      </c>
      <c r="BD313" s="657" t="str">
        <f t="shared" si="91"/>
        <v/>
      </c>
      <c r="BE313" s="644" t="str">
        <f t="shared" si="92"/>
        <v/>
      </c>
      <c r="BF313" s="655" t="str" cm="1">
        <f t="array" ref="BF313">IF(SUMPRODUCT(COUNTIF(M313:O313, M313:O313))&gt;COUNTA(M313:O313),"error","")</f>
        <v/>
      </c>
      <c r="BG313" s="644" t="str">
        <f t="shared" si="96"/>
        <v/>
      </c>
      <c r="BH313" s="644" t="str">
        <f t="shared" si="97"/>
        <v/>
      </c>
      <c r="BI313" s="644" t="str">
        <f t="shared" si="90"/>
        <v/>
      </c>
      <c r="BJ313" s="647"/>
      <c r="BK313" s="638"/>
      <c r="BL313" s="644" t="str">
        <f t="shared" si="81"/>
        <v/>
      </c>
      <c r="BM313" s="644" t="str">
        <f t="shared" si="86"/>
        <v/>
      </c>
      <c r="BN313" s="644" t="str">
        <f t="shared" si="82"/>
        <v/>
      </c>
      <c r="BO313" s="644" t="str">
        <f t="shared" si="98"/>
        <v/>
      </c>
      <c r="BP313" s="641"/>
      <c r="BQ313" s="644"/>
      <c r="BR313" s="638"/>
      <c r="BS313" s="638"/>
      <c r="BT313" s="644" t="str">
        <f t="shared" si="83"/>
        <v/>
      </c>
      <c r="BU313" s="644" t="str">
        <f t="shared" si="84"/>
        <v/>
      </c>
      <c r="BV313" s="644" t="str">
        <f>IF(F313="","",IF(OR(分岐管理シート!AE311&lt;27,分岐管理シート!AE311&gt;38),"error",""))</f>
        <v/>
      </c>
      <c r="BW313" s="644" t="str">
        <f>IF(AND(D313="R7_補正", OR(分岐管理シート!AF311&lt;27,分岐管理シート!AF311&gt;38)),"error","")</f>
        <v/>
      </c>
      <c r="BX313" s="644" t="str">
        <f>IF(F313="","",IF(OR(分岐管理シート!AG311&lt;27,分岐管理シート!AG311&gt;39),"error",""))</f>
        <v/>
      </c>
      <c r="BY313" s="644" t="str">
        <f>IF(F313="","",IF(AND(AD313="－",OR(分岐管理シート!AG311&lt;27,分岐管理シート!AG311&gt;38)),"error",IF(AND(AD313="○",分岐管理シート!AG311&lt;27),"error","")))</f>
        <v/>
      </c>
      <c r="BZ313" s="641" t="str">
        <f>IF(OR(D313="", D313="R6_補正", D313="R7_予備"),
   "",IF(F313="","",IF(AND(VLOOKUP(AE313,―!$AH$15:$AI$40,2,FALSE) &lt;= VLOOKUP(AF313,―!$AH$15:$AI$40,2,FALSE),VLOOKUP(AF313,―!$AH$15:$AI$40,2,FALSE) &lt;= VLOOKUP(AG313,―!$AH$15:$AI$40,2,FALSE)),"","error")))</f>
        <v/>
      </c>
      <c r="CA313" s="647"/>
      <c r="CB313" s="638"/>
      <c r="CC313" s="638"/>
      <c r="CD313" s="644" t="str">
        <f>IF(F313="","",IF(OR(分岐管理シート!AJ311&lt;1,分岐管理シート!AJ311&gt;88),"error",""))</f>
        <v/>
      </c>
      <c r="CE313" s="644" t="str">
        <f t="shared" si="85"/>
        <v/>
      </c>
      <c r="CF313" s="644" t="str">
        <f>IF(F313="","",IF(OR(AND(分岐管理シート!D311=4, OR(分岐管理シート!AQ311&lt;4, 分岐管理シート!AQ311&gt;9)),AND(OR(分岐管理シート!D311=8, 分岐管理シート!D311=10), OR(分岐管理シート!AQ311&lt;7, 分岐管理シート!AQ311&gt;9))),"error",""))</f>
        <v/>
      </c>
      <c r="CG313" s="644" t="str">
        <f t="shared" si="99"/>
        <v/>
      </c>
      <c r="CH313" s="644" t="str">
        <f>分岐管理シート!BD311</f>
        <v/>
      </c>
      <c r="CI313" s="666" t="str">
        <f t="shared" si="100"/>
        <v/>
      </c>
    </row>
    <row r="314" spans="1:87" ht="24" x14ac:dyDescent="0.15">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88"/>
      <c r="AN314" s="567"/>
      <c r="AO314" s="691"/>
      <c r="AP314" s="564"/>
      <c r="AQ314" s="568"/>
      <c r="AR314" s="622"/>
      <c r="AS314" s="628"/>
      <c r="AT314" s="633"/>
      <c r="AU314" s="655" t="str">
        <f t="shared" si="87"/>
        <v/>
      </c>
      <c r="AV314" s="655" t="str">
        <f t="shared" si="88"/>
        <v/>
      </c>
      <c r="AW314" s="655" t="str">
        <f t="shared" si="77"/>
        <v/>
      </c>
      <c r="AX314" s="655" t="str">
        <f t="shared" si="78"/>
        <v/>
      </c>
      <c r="AY314" s="655" t="str">
        <f t="shared" si="79"/>
        <v/>
      </c>
      <c r="AZ314" s="655" t="str">
        <f>IF(F314="","",IF(OR(AND(分岐管理シート!D312=4,J314="Ⅱ．物価高の克服"),AND(分岐管理シート!D312=8,J314="米国関税措置"),AND(分岐管理シート!D312=10,J314="Ⅰ．生活の安全保障・物価高への対応")),"","error"))</f>
        <v/>
      </c>
      <c r="BA314" s="644" t="str">
        <f t="shared" si="80"/>
        <v/>
      </c>
      <c r="BB314" s="644" t="str">
        <f t="shared" si="89"/>
        <v/>
      </c>
      <c r="BC314" s="656" t="str">
        <f t="shared" si="95"/>
        <v/>
      </c>
      <c r="BD314" s="657" t="str">
        <f t="shared" si="91"/>
        <v/>
      </c>
      <c r="BE314" s="644" t="str">
        <f t="shared" si="92"/>
        <v/>
      </c>
      <c r="BF314" s="655" t="str" cm="1">
        <f t="array" ref="BF314">IF(SUMPRODUCT(COUNTIF(M314:O314, M314:O314))&gt;COUNTA(M314:O314),"error","")</f>
        <v/>
      </c>
      <c r="BG314" s="644" t="str">
        <f t="shared" si="96"/>
        <v/>
      </c>
      <c r="BH314" s="644" t="str">
        <f t="shared" si="97"/>
        <v/>
      </c>
      <c r="BI314" s="644" t="str">
        <f t="shared" si="90"/>
        <v/>
      </c>
      <c r="BJ314" s="647"/>
      <c r="BK314" s="638"/>
      <c r="BL314" s="644" t="str">
        <f t="shared" si="81"/>
        <v/>
      </c>
      <c r="BM314" s="644" t="str">
        <f t="shared" si="86"/>
        <v/>
      </c>
      <c r="BN314" s="644" t="str">
        <f t="shared" si="82"/>
        <v/>
      </c>
      <c r="BO314" s="644" t="str">
        <f t="shared" si="98"/>
        <v/>
      </c>
      <c r="BP314" s="641"/>
      <c r="BQ314" s="644"/>
      <c r="BR314" s="638"/>
      <c r="BS314" s="638"/>
      <c r="BT314" s="644" t="str">
        <f t="shared" si="83"/>
        <v/>
      </c>
      <c r="BU314" s="644" t="str">
        <f t="shared" si="84"/>
        <v/>
      </c>
      <c r="BV314" s="644" t="str">
        <f>IF(F314="","",IF(OR(分岐管理シート!AE312&lt;27,分岐管理シート!AE312&gt;38),"error",""))</f>
        <v/>
      </c>
      <c r="BW314" s="644" t="str">
        <f>IF(AND(D314="R7_補正", OR(分岐管理シート!AF312&lt;27,分岐管理シート!AF312&gt;38)),"error","")</f>
        <v/>
      </c>
      <c r="BX314" s="644" t="str">
        <f>IF(F314="","",IF(OR(分岐管理シート!AG312&lt;27,分岐管理シート!AG312&gt;39),"error",""))</f>
        <v/>
      </c>
      <c r="BY314" s="644" t="str">
        <f>IF(F314="","",IF(AND(AD314="－",OR(分岐管理シート!AG312&lt;27,分岐管理シート!AG312&gt;38)),"error",IF(AND(AD314="○",分岐管理シート!AG312&lt;27),"error","")))</f>
        <v/>
      </c>
      <c r="BZ314" s="641" t="str">
        <f>IF(OR(D314="", D314="R6_補正", D314="R7_予備"),
   "",IF(F314="","",IF(AND(VLOOKUP(AE314,―!$AH$15:$AI$40,2,FALSE) &lt;= VLOOKUP(AF314,―!$AH$15:$AI$40,2,FALSE),VLOOKUP(AF314,―!$AH$15:$AI$40,2,FALSE) &lt;= VLOOKUP(AG314,―!$AH$15:$AI$40,2,FALSE)),"","error")))</f>
        <v/>
      </c>
      <c r="CA314" s="647"/>
      <c r="CB314" s="638"/>
      <c r="CC314" s="638"/>
      <c r="CD314" s="644" t="str">
        <f>IF(F314="","",IF(OR(分岐管理シート!AJ312&lt;1,分岐管理シート!AJ312&gt;88),"error",""))</f>
        <v/>
      </c>
      <c r="CE314" s="644" t="str">
        <f t="shared" si="85"/>
        <v/>
      </c>
      <c r="CF314" s="644" t="str">
        <f>IF(F314="","",IF(OR(AND(分岐管理シート!D312=4, OR(分岐管理シート!AQ312&lt;4, 分岐管理シート!AQ312&gt;9)),AND(OR(分岐管理シート!D312=8, 分岐管理シート!D312=10), OR(分岐管理シート!AQ312&lt;7, 分岐管理シート!AQ312&gt;9))),"error",""))</f>
        <v/>
      </c>
      <c r="CG314" s="644" t="str">
        <f t="shared" si="99"/>
        <v/>
      </c>
      <c r="CH314" s="644" t="str">
        <f>分岐管理シート!BD312</f>
        <v/>
      </c>
      <c r="CI314" s="666" t="str">
        <f t="shared" si="100"/>
        <v/>
      </c>
    </row>
    <row r="315" spans="1:87" ht="24" x14ac:dyDescent="0.15">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88"/>
      <c r="AN315" s="567"/>
      <c r="AO315" s="691"/>
      <c r="AP315" s="564"/>
      <c r="AQ315" s="568"/>
      <c r="AR315" s="622"/>
      <c r="AS315" s="628"/>
      <c r="AT315" s="633"/>
      <c r="AU315" s="655" t="str">
        <f t="shared" si="87"/>
        <v/>
      </c>
      <c r="AV315" s="655" t="str">
        <f t="shared" si="88"/>
        <v/>
      </c>
      <c r="AW315" s="655" t="str">
        <f t="shared" si="77"/>
        <v/>
      </c>
      <c r="AX315" s="655" t="str">
        <f t="shared" si="78"/>
        <v/>
      </c>
      <c r="AY315" s="655" t="str">
        <f t="shared" si="79"/>
        <v/>
      </c>
      <c r="AZ315" s="655" t="str">
        <f>IF(F315="","",IF(OR(AND(分岐管理シート!D313=4,J315="Ⅱ．物価高の克服"),AND(分岐管理シート!D313=8,J315="米国関税措置"),AND(分岐管理シート!D313=10,J315="Ⅰ．生活の安全保障・物価高への対応")),"","error"))</f>
        <v/>
      </c>
      <c r="BA315" s="644" t="str">
        <f t="shared" si="80"/>
        <v/>
      </c>
      <c r="BB315" s="644" t="str">
        <f t="shared" si="89"/>
        <v/>
      </c>
      <c r="BC315" s="656" t="str">
        <f t="shared" si="95"/>
        <v/>
      </c>
      <c r="BD315" s="657" t="str">
        <f t="shared" si="91"/>
        <v/>
      </c>
      <c r="BE315" s="644" t="str">
        <f t="shared" si="92"/>
        <v/>
      </c>
      <c r="BF315" s="655" t="str" cm="1">
        <f t="array" ref="BF315">IF(SUMPRODUCT(COUNTIF(M315:O315, M315:O315))&gt;COUNTA(M315:O315),"error","")</f>
        <v/>
      </c>
      <c r="BG315" s="644" t="str">
        <f t="shared" si="96"/>
        <v/>
      </c>
      <c r="BH315" s="644" t="str">
        <f t="shared" si="97"/>
        <v/>
      </c>
      <c r="BI315" s="644" t="str">
        <f t="shared" si="90"/>
        <v/>
      </c>
      <c r="BJ315" s="647"/>
      <c r="BK315" s="638"/>
      <c r="BL315" s="644" t="str">
        <f t="shared" si="81"/>
        <v/>
      </c>
      <c r="BM315" s="644" t="str">
        <f t="shared" si="86"/>
        <v/>
      </c>
      <c r="BN315" s="644" t="str">
        <f t="shared" si="82"/>
        <v/>
      </c>
      <c r="BO315" s="644" t="str">
        <f t="shared" si="98"/>
        <v/>
      </c>
      <c r="BP315" s="641"/>
      <c r="BQ315" s="644"/>
      <c r="BR315" s="638"/>
      <c r="BS315" s="638"/>
      <c r="BT315" s="644" t="str">
        <f t="shared" si="83"/>
        <v/>
      </c>
      <c r="BU315" s="644" t="str">
        <f t="shared" si="84"/>
        <v/>
      </c>
      <c r="BV315" s="644" t="str">
        <f>IF(F315="","",IF(OR(分岐管理シート!AE313&lt;27,分岐管理シート!AE313&gt;38),"error",""))</f>
        <v/>
      </c>
      <c r="BW315" s="644" t="str">
        <f>IF(AND(D315="R7_補正", OR(分岐管理シート!AF313&lt;27,分岐管理シート!AF313&gt;38)),"error","")</f>
        <v/>
      </c>
      <c r="BX315" s="644" t="str">
        <f>IF(F315="","",IF(OR(分岐管理シート!AG313&lt;27,分岐管理シート!AG313&gt;39),"error",""))</f>
        <v/>
      </c>
      <c r="BY315" s="644" t="str">
        <f>IF(F315="","",IF(AND(AD315="－",OR(分岐管理シート!AG313&lt;27,分岐管理シート!AG313&gt;38)),"error",IF(AND(AD315="○",分岐管理シート!AG313&lt;27),"error","")))</f>
        <v/>
      </c>
      <c r="BZ315" s="641" t="str">
        <f>IF(OR(D315="", D315="R6_補正", D315="R7_予備"),
   "",IF(F315="","",IF(AND(VLOOKUP(AE315,―!$AH$15:$AI$40,2,FALSE) &lt;= VLOOKUP(AF315,―!$AH$15:$AI$40,2,FALSE),VLOOKUP(AF315,―!$AH$15:$AI$40,2,FALSE) &lt;= VLOOKUP(AG315,―!$AH$15:$AI$40,2,FALSE)),"","error")))</f>
        <v/>
      </c>
      <c r="CA315" s="647"/>
      <c r="CB315" s="638"/>
      <c r="CC315" s="638"/>
      <c r="CD315" s="644" t="str">
        <f>IF(F315="","",IF(OR(分岐管理シート!AJ313&lt;1,分岐管理シート!AJ313&gt;88),"error",""))</f>
        <v/>
      </c>
      <c r="CE315" s="644" t="str">
        <f t="shared" si="85"/>
        <v/>
      </c>
      <c r="CF315" s="644" t="str">
        <f>IF(F315="","",IF(OR(AND(分岐管理シート!D313=4, OR(分岐管理シート!AQ313&lt;4, 分岐管理シート!AQ313&gt;9)),AND(OR(分岐管理シート!D313=8, 分岐管理シート!D313=10), OR(分岐管理シート!AQ313&lt;7, 分岐管理シート!AQ313&gt;9))),"error",""))</f>
        <v/>
      </c>
      <c r="CG315" s="644" t="str">
        <f t="shared" si="99"/>
        <v/>
      </c>
      <c r="CH315" s="644" t="str">
        <f>分岐管理シート!BD313</f>
        <v/>
      </c>
      <c r="CI315" s="666" t="str">
        <f t="shared" si="100"/>
        <v/>
      </c>
    </row>
    <row r="316" spans="1:87" ht="24" x14ac:dyDescent="0.15">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88"/>
      <c r="AN316" s="567"/>
      <c r="AO316" s="691"/>
      <c r="AP316" s="564"/>
      <c r="AQ316" s="568"/>
      <c r="AR316" s="622"/>
      <c r="AS316" s="628"/>
      <c r="AT316" s="633"/>
      <c r="AU316" s="655" t="str">
        <f t="shared" si="87"/>
        <v/>
      </c>
      <c r="AV316" s="655" t="str">
        <f t="shared" si="88"/>
        <v/>
      </c>
      <c r="AW316" s="655" t="str">
        <f t="shared" si="77"/>
        <v/>
      </c>
      <c r="AX316" s="655" t="str">
        <f t="shared" si="78"/>
        <v/>
      </c>
      <c r="AY316" s="655" t="str">
        <f t="shared" si="79"/>
        <v/>
      </c>
      <c r="AZ316" s="655" t="str">
        <f>IF(F316="","",IF(OR(AND(分岐管理シート!D314=4,J316="Ⅱ．物価高の克服"),AND(分岐管理シート!D314=8,J316="米国関税措置"),AND(分岐管理シート!D314=10,J316="Ⅰ．生活の安全保障・物価高への対応")),"","error"))</f>
        <v/>
      </c>
      <c r="BA316" s="644" t="str">
        <f t="shared" si="80"/>
        <v/>
      </c>
      <c r="BB316" s="644" t="str">
        <f t="shared" si="89"/>
        <v/>
      </c>
      <c r="BC316" s="656" t="str">
        <f t="shared" si="95"/>
        <v/>
      </c>
      <c r="BD316" s="657" t="str">
        <f t="shared" si="91"/>
        <v/>
      </c>
      <c r="BE316" s="644" t="str">
        <f t="shared" si="92"/>
        <v/>
      </c>
      <c r="BF316" s="655" t="str" cm="1">
        <f t="array" ref="BF316">IF(SUMPRODUCT(COUNTIF(M316:O316, M316:O316))&gt;COUNTA(M316:O316),"error","")</f>
        <v/>
      </c>
      <c r="BG316" s="644" t="str">
        <f t="shared" si="96"/>
        <v/>
      </c>
      <c r="BH316" s="644" t="str">
        <f t="shared" si="97"/>
        <v/>
      </c>
      <c r="BI316" s="644" t="str">
        <f t="shared" si="90"/>
        <v/>
      </c>
      <c r="BJ316" s="647"/>
      <c r="BK316" s="638"/>
      <c r="BL316" s="644" t="str">
        <f t="shared" si="81"/>
        <v/>
      </c>
      <c r="BM316" s="644" t="str">
        <f t="shared" si="86"/>
        <v/>
      </c>
      <c r="BN316" s="644" t="str">
        <f t="shared" si="82"/>
        <v/>
      </c>
      <c r="BO316" s="644" t="str">
        <f t="shared" si="98"/>
        <v/>
      </c>
      <c r="BP316" s="641"/>
      <c r="BQ316" s="644"/>
      <c r="BR316" s="638"/>
      <c r="BS316" s="638"/>
      <c r="BT316" s="644" t="str">
        <f t="shared" si="83"/>
        <v/>
      </c>
      <c r="BU316" s="644" t="str">
        <f t="shared" si="84"/>
        <v/>
      </c>
      <c r="BV316" s="644" t="str">
        <f>IF(F316="","",IF(OR(分岐管理シート!AE314&lt;27,分岐管理シート!AE314&gt;38),"error",""))</f>
        <v/>
      </c>
      <c r="BW316" s="644" t="str">
        <f>IF(AND(D316="R7_補正", OR(分岐管理シート!AF314&lt;27,分岐管理シート!AF314&gt;38)),"error","")</f>
        <v/>
      </c>
      <c r="BX316" s="644" t="str">
        <f>IF(F316="","",IF(OR(分岐管理シート!AG314&lt;27,分岐管理シート!AG314&gt;39),"error",""))</f>
        <v/>
      </c>
      <c r="BY316" s="644" t="str">
        <f>IF(F316="","",IF(AND(AD316="－",OR(分岐管理シート!AG314&lt;27,分岐管理シート!AG314&gt;38)),"error",IF(AND(AD316="○",分岐管理シート!AG314&lt;27),"error","")))</f>
        <v/>
      </c>
      <c r="BZ316" s="641" t="str">
        <f>IF(OR(D316="", D316="R6_補正", D316="R7_予備"),
   "",IF(F316="","",IF(AND(VLOOKUP(AE316,―!$AH$15:$AI$40,2,FALSE) &lt;= VLOOKUP(AF316,―!$AH$15:$AI$40,2,FALSE),VLOOKUP(AF316,―!$AH$15:$AI$40,2,FALSE) &lt;= VLOOKUP(AG316,―!$AH$15:$AI$40,2,FALSE)),"","error")))</f>
        <v/>
      </c>
      <c r="CA316" s="647"/>
      <c r="CB316" s="638"/>
      <c r="CC316" s="638"/>
      <c r="CD316" s="644" t="str">
        <f>IF(F316="","",IF(OR(分岐管理シート!AJ314&lt;1,分岐管理シート!AJ314&gt;88),"error",""))</f>
        <v/>
      </c>
      <c r="CE316" s="644" t="str">
        <f t="shared" si="85"/>
        <v/>
      </c>
      <c r="CF316" s="644" t="str">
        <f>IF(F316="","",IF(OR(AND(分岐管理シート!D314=4, OR(分岐管理シート!AQ314&lt;4, 分岐管理シート!AQ314&gt;9)),AND(OR(分岐管理シート!D314=8, 分岐管理シート!D314=10), OR(分岐管理シート!AQ314&lt;7, 分岐管理シート!AQ314&gt;9))),"error",""))</f>
        <v/>
      </c>
      <c r="CG316" s="644" t="str">
        <f t="shared" si="99"/>
        <v/>
      </c>
      <c r="CH316" s="644" t="str">
        <f>分岐管理シート!BD314</f>
        <v/>
      </c>
      <c r="CI316" s="666" t="str">
        <f t="shared" si="100"/>
        <v/>
      </c>
    </row>
    <row r="317" spans="1:87" ht="24" x14ac:dyDescent="0.15">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88"/>
      <c r="AN317" s="567"/>
      <c r="AO317" s="691"/>
      <c r="AP317" s="564"/>
      <c r="AQ317" s="568"/>
      <c r="AR317" s="622"/>
      <c r="AS317" s="628"/>
      <c r="AT317" s="633"/>
      <c r="AU317" s="655" t="str">
        <f t="shared" si="87"/>
        <v/>
      </c>
      <c r="AV317" s="655" t="str">
        <f t="shared" si="88"/>
        <v/>
      </c>
      <c r="AW317" s="655" t="str">
        <f t="shared" si="77"/>
        <v/>
      </c>
      <c r="AX317" s="655" t="str">
        <f t="shared" si="78"/>
        <v/>
      </c>
      <c r="AY317" s="655" t="str">
        <f t="shared" si="79"/>
        <v/>
      </c>
      <c r="AZ317" s="655" t="str">
        <f>IF(F317="","",IF(OR(AND(分岐管理シート!D315=4,J317="Ⅱ．物価高の克服"),AND(分岐管理シート!D315=8,J317="米国関税措置"),AND(分岐管理シート!D315=10,J317="Ⅰ．生活の安全保障・物価高への対応")),"","error"))</f>
        <v/>
      </c>
      <c r="BA317" s="644" t="str">
        <f t="shared" si="80"/>
        <v/>
      </c>
      <c r="BB317" s="644" t="str">
        <f t="shared" si="89"/>
        <v/>
      </c>
      <c r="BC317" s="656" t="str">
        <f t="shared" si="95"/>
        <v/>
      </c>
      <c r="BD317" s="657" t="str">
        <f t="shared" si="91"/>
        <v/>
      </c>
      <c r="BE317" s="644" t="str">
        <f t="shared" si="92"/>
        <v/>
      </c>
      <c r="BF317" s="655" t="str" cm="1">
        <f t="array" ref="BF317">IF(SUMPRODUCT(COUNTIF(M317:O317, M317:O317))&gt;COUNTA(M317:O317),"error","")</f>
        <v/>
      </c>
      <c r="BG317" s="644" t="str">
        <f t="shared" si="96"/>
        <v/>
      </c>
      <c r="BH317" s="644" t="str">
        <f t="shared" si="97"/>
        <v/>
      </c>
      <c r="BI317" s="644" t="str">
        <f t="shared" si="90"/>
        <v/>
      </c>
      <c r="BJ317" s="647"/>
      <c r="BK317" s="638"/>
      <c r="BL317" s="644" t="str">
        <f t="shared" si="81"/>
        <v/>
      </c>
      <c r="BM317" s="644" t="str">
        <f t="shared" si="86"/>
        <v/>
      </c>
      <c r="BN317" s="644" t="str">
        <f t="shared" si="82"/>
        <v/>
      </c>
      <c r="BO317" s="644" t="str">
        <f t="shared" si="98"/>
        <v/>
      </c>
      <c r="BP317" s="641"/>
      <c r="BQ317" s="644"/>
      <c r="BR317" s="638"/>
      <c r="BS317" s="638"/>
      <c r="BT317" s="644" t="str">
        <f t="shared" si="83"/>
        <v/>
      </c>
      <c r="BU317" s="644" t="str">
        <f t="shared" si="84"/>
        <v/>
      </c>
      <c r="BV317" s="644" t="str">
        <f>IF(F317="","",IF(OR(分岐管理シート!AE315&lt;27,分岐管理シート!AE315&gt;38),"error",""))</f>
        <v/>
      </c>
      <c r="BW317" s="644" t="str">
        <f>IF(AND(D317="R7_補正", OR(分岐管理シート!AF315&lt;27,分岐管理シート!AF315&gt;38)),"error","")</f>
        <v/>
      </c>
      <c r="BX317" s="644" t="str">
        <f>IF(F317="","",IF(OR(分岐管理シート!AG315&lt;27,分岐管理シート!AG315&gt;39),"error",""))</f>
        <v/>
      </c>
      <c r="BY317" s="644" t="str">
        <f>IF(F317="","",IF(AND(AD317="－",OR(分岐管理シート!AG315&lt;27,分岐管理シート!AG315&gt;38)),"error",IF(AND(AD317="○",分岐管理シート!AG315&lt;27),"error","")))</f>
        <v/>
      </c>
      <c r="BZ317" s="641" t="str">
        <f>IF(OR(D317="", D317="R6_補正", D317="R7_予備"),
   "",IF(F317="","",IF(AND(VLOOKUP(AE317,―!$AH$15:$AI$40,2,FALSE) &lt;= VLOOKUP(AF317,―!$AH$15:$AI$40,2,FALSE),VLOOKUP(AF317,―!$AH$15:$AI$40,2,FALSE) &lt;= VLOOKUP(AG317,―!$AH$15:$AI$40,2,FALSE)),"","error")))</f>
        <v/>
      </c>
      <c r="CA317" s="647"/>
      <c r="CB317" s="638"/>
      <c r="CC317" s="638"/>
      <c r="CD317" s="644" t="str">
        <f>IF(F317="","",IF(OR(分岐管理シート!AJ315&lt;1,分岐管理シート!AJ315&gt;88),"error",""))</f>
        <v/>
      </c>
      <c r="CE317" s="644" t="str">
        <f t="shared" si="85"/>
        <v/>
      </c>
      <c r="CF317" s="644" t="str">
        <f>IF(F317="","",IF(OR(AND(分岐管理シート!D315=4, OR(分岐管理シート!AQ315&lt;4, 分岐管理シート!AQ315&gt;9)),AND(OR(分岐管理シート!D315=8, 分岐管理シート!D315=10), OR(分岐管理シート!AQ315&lt;7, 分岐管理シート!AQ315&gt;9))),"error",""))</f>
        <v/>
      </c>
      <c r="CG317" s="644" t="str">
        <f t="shared" si="99"/>
        <v/>
      </c>
      <c r="CH317" s="644" t="str">
        <f>分岐管理シート!BD315</f>
        <v/>
      </c>
      <c r="CI317" s="666" t="str">
        <f t="shared" si="100"/>
        <v/>
      </c>
    </row>
    <row r="318" spans="1:87" ht="24" x14ac:dyDescent="0.15">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88"/>
      <c r="AN318" s="567"/>
      <c r="AO318" s="691"/>
      <c r="AP318" s="564"/>
      <c r="AQ318" s="568"/>
      <c r="AR318" s="622"/>
      <c r="AS318" s="628"/>
      <c r="AT318" s="633"/>
      <c r="AU318" s="655" t="str">
        <f t="shared" si="87"/>
        <v/>
      </c>
      <c r="AV318" s="655" t="str">
        <f t="shared" si="88"/>
        <v/>
      </c>
      <c r="AW318" s="655" t="str">
        <f t="shared" si="77"/>
        <v/>
      </c>
      <c r="AX318" s="655" t="str">
        <f t="shared" si="78"/>
        <v/>
      </c>
      <c r="AY318" s="655" t="str">
        <f t="shared" si="79"/>
        <v/>
      </c>
      <c r="AZ318" s="655" t="str">
        <f>IF(F318="","",IF(OR(AND(分岐管理シート!D316=4,J318="Ⅱ．物価高の克服"),AND(分岐管理シート!D316=8,J318="米国関税措置"),AND(分岐管理シート!D316=10,J318="Ⅰ．生活の安全保障・物価高への対応")),"","error"))</f>
        <v/>
      </c>
      <c r="BA318" s="644" t="str">
        <f t="shared" si="80"/>
        <v/>
      </c>
      <c r="BB318" s="644" t="str">
        <f t="shared" si="89"/>
        <v/>
      </c>
      <c r="BC318" s="656" t="str">
        <f t="shared" si="95"/>
        <v/>
      </c>
      <c r="BD318" s="657" t="str">
        <f t="shared" si="91"/>
        <v/>
      </c>
      <c r="BE318" s="644" t="str">
        <f t="shared" si="92"/>
        <v/>
      </c>
      <c r="BF318" s="655" t="str" cm="1">
        <f t="array" ref="BF318">IF(SUMPRODUCT(COUNTIF(M318:O318, M318:O318))&gt;COUNTA(M318:O318),"error","")</f>
        <v/>
      </c>
      <c r="BG318" s="644" t="str">
        <f t="shared" si="96"/>
        <v/>
      </c>
      <c r="BH318" s="644" t="str">
        <f t="shared" si="97"/>
        <v/>
      </c>
      <c r="BI318" s="644" t="str">
        <f t="shared" si="90"/>
        <v/>
      </c>
      <c r="BJ318" s="647"/>
      <c r="BK318" s="638"/>
      <c r="BL318" s="644" t="str">
        <f t="shared" si="81"/>
        <v/>
      </c>
      <c r="BM318" s="644" t="str">
        <f t="shared" si="86"/>
        <v/>
      </c>
      <c r="BN318" s="644" t="str">
        <f t="shared" si="82"/>
        <v/>
      </c>
      <c r="BO318" s="644" t="str">
        <f t="shared" si="98"/>
        <v/>
      </c>
      <c r="BP318" s="641"/>
      <c r="BQ318" s="644"/>
      <c r="BR318" s="638"/>
      <c r="BS318" s="638"/>
      <c r="BT318" s="644" t="str">
        <f t="shared" si="83"/>
        <v/>
      </c>
      <c r="BU318" s="644" t="str">
        <f t="shared" si="84"/>
        <v/>
      </c>
      <c r="BV318" s="644" t="str">
        <f>IF(F318="","",IF(OR(分岐管理シート!AE316&lt;27,分岐管理シート!AE316&gt;38),"error",""))</f>
        <v/>
      </c>
      <c r="BW318" s="644" t="str">
        <f>IF(AND(D318="R7_補正", OR(分岐管理シート!AF316&lt;27,分岐管理シート!AF316&gt;38)),"error","")</f>
        <v/>
      </c>
      <c r="BX318" s="644" t="str">
        <f>IF(F318="","",IF(OR(分岐管理シート!AG316&lt;27,分岐管理シート!AG316&gt;39),"error",""))</f>
        <v/>
      </c>
      <c r="BY318" s="644" t="str">
        <f>IF(F318="","",IF(AND(AD318="－",OR(分岐管理シート!AG316&lt;27,分岐管理シート!AG316&gt;38)),"error",IF(AND(AD318="○",分岐管理シート!AG316&lt;27),"error","")))</f>
        <v/>
      </c>
      <c r="BZ318" s="641" t="str">
        <f>IF(OR(D318="", D318="R6_補正", D318="R7_予備"),
   "",IF(F318="","",IF(AND(VLOOKUP(AE318,―!$AH$15:$AI$40,2,FALSE) &lt;= VLOOKUP(AF318,―!$AH$15:$AI$40,2,FALSE),VLOOKUP(AF318,―!$AH$15:$AI$40,2,FALSE) &lt;= VLOOKUP(AG318,―!$AH$15:$AI$40,2,FALSE)),"","error")))</f>
        <v/>
      </c>
      <c r="CA318" s="647"/>
      <c r="CB318" s="638"/>
      <c r="CC318" s="638"/>
      <c r="CD318" s="644" t="str">
        <f>IF(F318="","",IF(OR(分岐管理シート!AJ316&lt;1,分岐管理シート!AJ316&gt;88),"error",""))</f>
        <v/>
      </c>
      <c r="CE318" s="644" t="str">
        <f t="shared" si="85"/>
        <v/>
      </c>
      <c r="CF318" s="644" t="str">
        <f>IF(F318="","",IF(OR(AND(分岐管理シート!D316=4, OR(分岐管理シート!AQ316&lt;4, 分岐管理シート!AQ316&gt;9)),AND(OR(分岐管理シート!D316=8, 分岐管理シート!D316=10), OR(分岐管理シート!AQ316&lt;7, 分岐管理シート!AQ316&gt;9))),"error",""))</f>
        <v/>
      </c>
      <c r="CG318" s="644" t="str">
        <f t="shared" si="99"/>
        <v/>
      </c>
      <c r="CH318" s="644" t="str">
        <f>分岐管理シート!BD316</f>
        <v/>
      </c>
      <c r="CI318" s="666" t="str">
        <f t="shared" si="100"/>
        <v/>
      </c>
    </row>
    <row r="319" spans="1:87" ht="24" x14ac:dyDescent="0.15">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88"/>
      <c r="AN319" s="567"/>
      <c r="AO319" s="691"/>
      <c r="AP319" s="564"/>
      <c r="AQ319" s="568"/>
      <c r="AR319" s="622"/>
      <c r="AS319" s="628"/>
      <c r="AT319" s="633"/>
      <c r="AU319" s="655" t="str">
        <f t="shared" si="87"/>
        <v/>
      </c>
      <c r="AV319" s="655" t="str">
        <f t="shared" si="88"/>
        <v/>
      </c>
      <c r="AW319" s="655" t="str">
        <f t="shared" si="77"/>
        <v/>
      </c>
      <c r="AX319" s="655" t="str">
        <f t="shared" si="78"/>
        <v/>
      </c>
      <c r="AY319" s="655" t="str">
        <f t="shared" si="79"/>
        <v/>
      </c>
      <c r="AZ319" s="655" t="str">
        <f>IF(F319="","",IF(OR(AND(分岐管理シート!D317=4,J319="Ⅱ．物価高の克服"),AND(分岐管理シート!D317=8,J319="米国関税措置"),AND(分岐管理シート!D317=10,J319="Ⅰ．生活の安全保障・物価高への対応")),"","error"))</f>
        <v/>
      </c>
      <c r="BA319" s="644" t="str">
        <f t="shared" si="80"/>
        <v/>
      </c>
      <c r="BB319" s="644" t="str">
        <f t="shared" si="89"/>
        <v/>
      </c>
      <c r="BC319" s="656" t="str">
        <f t="shared" si="95"/>
        <v/>
      </c>
      <c r="BD319" s="657" t="str">
        <f t="shared" si="91"/>
        <v/>
      </c>
      <c r="BE319" s="644" t="str">
        <f t="shared" si="92"/>
        <v/>
      </c>
      <c r="BF319" s="655" t="str" cm="1">
        <f t="array" ref="BF319">IF(SUMPRODUCT(COUNTIF(M319:O319, M319:O319))&gt;COUNTA(M319:O319),"error","")</f>
        <v/>
      </c>
      <c r="BG319" s="644" t="str">
        <f t="shared" si="96"/>
        <v/>
      </c>
      <c r="BH319" s="644" t="str">
        <f t="shared" si="97"/>
        <v/>
      </c>
      <c r="BI319" s="644" t="str">
        <f t="shared" si="90"/>
        <v/>
      </c>
      <c r="BJ319" s="647"/>
      <c r="BK319" s="638"/>
      <c r="BL319" s="644" t="str">
        <f t="shared" si="81"/>
        <v/>
      </c>
      <c r="BM319" s="644" t="str">
        <f t="shared" si="86"/>
        <v/>
      </c>
      <c r="BN319" s="644" t="str">
        <f t="shared" si="82"/>
        <v/>
      </c>
      <c r="BO319" s="644" t="str">
        <f t="shared" si="98"/>
        <v/>
      </c>
      <c r="BP319" s="641"/>
      <c r="BQ319" s="644"/>
      <c r="BR319" s="638"/>
      <c r="BS319" s="638"/>
      <c r="BT319" s="644" t="str">
        <f t="shared" si="83"/>
        <v/>
      </c>
      <c r="BU319" s="644" t="str">
        <f t="shared" si="84"/>
        <v/>
      </c>
      <c r="BV319" s="644" t="str">
        <f>IF(F319="","",IF(OR(分岐管理シート!AE317&lt;27,分岐管理シート!AE317&gt;38),"error",""))</f>
        <v/>
      </c>
      <c r="BW319" s="644" t="str">
        <f>IF(AND(D319="R7_補正", OR(分岐管理シート!AF317&lt;27,分岐管理シート!AF317&gt;38)),"error","")</f>
        <v/>
      </c>
      <c r="BX319" s="644" t="str">
        <f>IF(F319="","",IF(OR(分岐管理シート!AG317&lt;27,分岐管理シート!AG317&gt;39),"error",""))</f>
        <v/>
      </c>
      <c r="BY319" s="644" t="str">
        <f>IF(F319="","",IF(AND(AD319="－",OR(分岐管理シート!AG317&lt;27,分岐管理シート!AG317&gt;38)),"error",IF(AND(AD319="○",分岐管理シート!AG317&lt;27),"error","")))</f>
        <v/>
      </c>
      <c r="BZ319" s="641" t="str">
        <f>IF(OR(D319="", D319="R6_補正", D319="R7_予備"),
   "",IF(F319="","",IF(AND(VLOOKUP(AE319,―!$AH$15:$AI$40,2,FALSE) &lt;= VLOOKUP(AF319,―!$AH$15:$AI$40,2,FALSE),VLOOKUP(AF319,―!$AH$15:$AI$40,2,FALSE) &lt;= VLOOKUP(AG319,―!$AH$15:$AI$40,2,FALSE)),"","error")))</f>
        <v/>
      </c>
      <c r="CA319" s="647"/>
      <c r="CB319" s="638"/>
      <c r="CC319" s="638"/>
      <c r="CD319" s="644" t="str">
        <f>IF(F319="","",IF(OR(分岐管理シート!AJ317&lt;1,分岐管理シート!AJ317&gt;88),"error",""))</f>
        <v/>
      </c>
      <c r="CE319" s="644" t="str">
        <f t="shared" si="85"/>
        <v/>
      </c>
      <c r="CF319" s="644" t="str">
        <f>IF(F319="","",IF(OR(AND(分岐管理シート!D317=4, OR(分岐管理シート!AQ317&lt;4, 分岐管理シート!AQ317&gt;9)),AND(OR(分岐管理シート!D317=8, 分岐管理シート!D317=10), OR(分岐管理シート!AQ317&lt;7, 分岐管理シート!AQ317&gt;9))),"error",""))</f>
        <v/>
      </c>
      <c r="CG319" s="644" t="str">
        <f t="shared" si="99"/>
        <v/>
      </c>
      <c r="CH319" s="644" t="str">
        <f>分岐管理シート!BD317</f>
        <v/>
      </c>
      <c r="CI319" s="666" t="str">
        <f t="shared" si="100"/>
        <v/>
      </c>
    </row>
    <row r="320" spans="1:87" ht="24" x14ac:dyDescent="0.15">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88"/>
      <c r="AN320" s="567"/>
      <c r="AO320" s="691"/>
      <c r="AP320" s="564"/>
      <c r="AQ320" s="568"/>
      <c r="AR320" s="622"/>
      <c r="AS320" s="628"/>
      <c r="AT320" s="633"/>
      <c r="AU320" s="655" t="str">
        <f t="shared" si="87"/>
        <v/>
      </c>
      <c r="AV320" s="655" t="str">
        <f t="shared" si="88"/>
        <v/>
      </c>
      <c r="AW320" s="655" t="str">
        <f t="shared" si="77"/>
        <v/>
      </c>
      <c r="AX320" s="655" t="str">
        <f t="shared" si="78"/>
        <v/>
      </c>
      <c r="AY320" s="655" t="str">
        <f t="shared" si="79"/>
        <v/>
      </c>
      <c r="AZ320" s="655" t="str">
        <f>IF(F320="","",IF(OR(AND(分岐管理シート!D318=4,J320="Ⅱ．物価高の克服"),AND(分岐管理シート!D318=8,J320="米国関税措置"),AND(分岐管理シート!D318=10,J320="Ⅰ．生活の安全保障・物価高への対応")),"","error"))</f>
        <v/>
      </c>
      <c r="BA320" s="644" t="str">
        <f t="shared" si="80"/>
        <v/>
      </c>
      <c r="BB320" s="644" t="str">
        <f t="shared" si="89"/>
        <v/>
      </c>
      <c r="BC320" s="656" t="str">
        <f t="shared" si="95"/>
        <v/>
      </c>
      <c r="BD320" s="657" t="str">
        <f t="shared" si="91"/>
        <v/>
      </c>
      <c r="BE320" s="644" t="str">
        <f t="shared" si="92"/>
        <v/>
      </c>
      <c r="BF320" s="655" t="str" cm="1">
        <f t="array" ref="BF320">IF(SUMPRODUCT(COUNTIF(M320:O320, M320:O320))&gt;COUNTA(M320:O320),"error","")</f>
        <v/>
      </c>
      <c r="BG320" s="644" t="str">
        <f t="shared" si="96"/>
        <v/>
      </c>
      <c r="BH320" s="644" t="str">
        <f t="shared" si="97"/>
        <v/>
      </c>
      <c r="BI320" s="644" t="str">
        <f t="shared" si="90"/>
        <v/>
      </c>
      <c r="BJ320" s="647"/>
      <c r="BK320" s="638"/>
      <c r="BL320" s="644" t="str">
        <f t="shared" si="81"/>
        <v/>
      </c>
      <c r="BM320" s="644" t="str">
        <f t="shared" si="86"/>
        <v/>
      </c>
      <c r="BN320" s="644" t="str">
        <f t="shared" si="82"/>
        <v/>
      </c>
      <c r="BO320" s="644" t="str">
        <f t="shared" si="98"/>
        <v/>
      </c>
      <c r="BP320" s="641"/>
      <c r="BQ320" s="644"/>
      <c r="BR320" s="638"/>
      <c r="BS320" s="638"/>
      <c r="BT320" s="644" t="str">
        <f t="shared" si="83"/>
        <v/>
      </c>
      <c r="BU320" s="644" t="str">
        <f t="shared" si="84"/>
        <v/>
      </c>
      <c r="BV320" s="644" t="str">
        <f>IF(F320="","",IF(OR(分岐管理シート!AE318&lt;27,分岐管理シート!AE318&gt;38),"error",""))</f>
        <v/>
      </c>
      <c r="BW320" s="644" t="str">
        <f>IF(AND(D320="R7_補正", OR(分岐管理シート!AF318&lt;27,分岐管理シート!AF318&gt;38)),"error","")</f>
        <v/>
      </c>
      <c r="BX320" s="644" t="str">
        <f>IF(F320="","",IF(OR(分岐管理シート!AG318&lt;27,分岐管理シート!AG318&gt;39),"error",""))</f>
        <v/>
      </c>
      <c r="BY320" s="644" t="str">
        <f>IF(F320="","",IF(AND(AD320="－",OR(分岐管理シート!AG318&lt;27,分岐管理シート!AG318&gt;38)),"error",IF(AND(AD320="○",分岐管理シート!AG318&lt;27),"error","")))</f>
        <v/>
      </c>
      <c r="BZ320" s="641" t="str">
        <f>IF(OR(D320="", D320="R6_補正", D320="R7_予備"),
   "",IF(F320="","",IF(AND(VLOOKUP(AE320,―!$AH$15:$AI$40,2,FALSE) &lt;= VLOOKUP(AF320,―!$AH$15:$AI$40,2,FALSE),VLOOKUP(AF320,―!$AH$15:$AI$40,2,FALSE) &lt;= VLOOKUP(AG320,―!$AH$15:$AI$40,2,FALSE)),"","error")))</f>
        <v/>
      </c>
      <c r="CA320" s="647"/>
      <c r="CB320" s="638"/>
      <c r="CC320" s="638"/>
      <c r="CD320" s="644" t="str">
        <f>IF(F320="","",IF(OR(分岐管理シート!AJ318&lt;1,分岐管理シート!AJ318&gt;88),"error",""))</f>
        <v/>
      </c>
      <c r="CE320" s="644" t="str">
        <f t="shared" si="85"/>
        <v/>
      </c>
      <c r="CF320" s="644" t="str">
        <f>IF(F320="","",IF(OR(AND(分岐管理シート!D318=4, OR(分岐管理シート!AQ318&lt;4, 分岐管理シート!AQ318&gt;9)),AND(OR(分岐管理シート!D318=8, 分岐管理シート!D318=10), OR(分岐管理シート!AQ318&lt;7, 分岐管理シート!AQ318&gt;9))),"error",""))</f>
        <v/>
      </c>
      <c r="CG320" s="644" t="str">
        <f t="shared" si="99"/>
        <v/>
      </c>
      <c r="CH320" s="644" t="str">
        <f>分岐管理シート!BD318</f>
        <v/>
      </c>
      <c r="CI320" s="666" t="str">
        <f t="shared" si="100"/>
        <v/>
      </c>
    </row>
    <row r="321" spans="1:87" ht="24" x14ac:dyDescent="0.15">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88"/>
      <c r="AN321" s="567"/>
      <c r="AO321" s="691"/>
      <c r="AP321" s="564"/>
      <c r="AQ321" s="568"/>
      <c r="AR321" s="622"/>
      <c r="AS321" s="628"/>
      <c r="AT321" s="633"/>
      <c r="AU321" s="655" t="str">
        <f t="shared" si="87"/>
        <v/>
      </c>
      <c r="AV321" s="655" t="str">
        <f t="shared" si="88"/>
        <v/>
      </c>
      <c r="AW321" s="655" t="str">
        <f t="shared" si="77"/>
        <v/>
      </c>
      <c r="AX321" s="655" t="str">
        <f t="shared" si="78"/>
        <v/>
      </c>
      <c r="AY321" s="655" t="str">
        <f t="shared" si="79"/>
        <v/>
      </c>
      <c r="AZ321" s="655" t="str">
        <f>IF(F321="","",IF(OR(AND(分岐管理シート!D319=4,J321="Ⅱ．物価高の克服"),AND(分岐管理シート!D319=8,J321="米国関税措置"),AND(分岐管理シート!D319=10,J321="Ⅰ．生活の安全保障・物価高への対応")),"","error"))</f>
        <v/>
      </c>
      <c r="BA321" s="644" t="str">
        <f t="shared" si="80"/>
        <v/>
      </c>
      <c r="BB321" s="644" t="str">
        <f t="shared" si="89"/>
        <v/>
      </c>
      <c r="BC321" s="656" t="str">
        <f t="shared" si="95"/>
        <v/>
      </c>
      <c r="BD321" s="657" t="str">
        <f t="shared" si="91"/>
        <v/>
      </c>
      <c r="BE321" s="644" t="str">
        <f t="shared" si="92"/>
        <v/>
      </c>
      <c r="BF321" s="655" t="str" cm="1">
        <f t="array" ref="BF321">IF(SUMPRODUCT(COUNTIF(M321:O321, M321:O321))&gt;COUNTA(M321:O321),"error","")</f>
        <v/>
      </c>
      <c r="BG321" s="644" t="str">
        <f t="shared" si="96"/>
        <v/>
      </c>
      <c r="BH321" s="644" t="str">
        <f t="shared" si="97"/>
        <v/>
      </c>
      <c r="BI321" s="644" t="str">
        <f t="shared" si="90"/>
        <v/>
      </c>
      <c r="BJ321" s="647"/>
      <c r="BK321" s="638"/>
      <c r="BL321" s="644" t="str">
        <f t="shared" si="81"/>
        <v/>
      </c>
      <c r="BM321" s="644" t="str">
        <f t="shared" si="86"/>
        <v/>
      </c>
      <c r="BN321" s="644" t="str">
        <f t="shared" si="82"/>
        <v/>
      </c>
      <c r="BO321" s="644" t="str">
        <f t="shared" si="98"/>
        <v/>
      </c>
      <c r="BP321" s="641"/>
      <c r="BQ321" s="644"/>
      <c r="BR321" s="638"/>
      <c r="BS321" s="638"/>
      <c r="BT321" s="644" t="str">
        <f t="shared" si="83"/>
        <v/>
      </c>
      <c r="BU321" s="644" t="str">
        <f t="shared" si="84"/>
        <v/>
      </c>
      <c r="BV321" s="644" t="str">
        <f>IF(F321="","",IF(OR(分岐管理シート!AE319&lt;27,分岐管理シート!AE319&gt;38),"error",""))</f>
        <v/>
      </c>
      <c r="BW321" s="644" t="str">
        <f>IF(AND(D321="R7_補正", OR(分岐管理シート!AF319&lt;27,分岐管理シート!AF319&gt;38)),"error","")</f>
        <v/>
      </c>
      <c r="BX321" s="644" t="str">
        <f>IF(F321="","",IF(OR(分岐管理シート!AG319&lt;27,分岐管理シート!AG319&gt;39),"error",""))</f>
        <v/>
      </c>
      <c r="BY321" s="644" t="str">
        <f>IF(F321="","",IF(AND(AD321="－",OR(分岐管理シート!AG319&lt;27,分岐管理シート!AG319&gt;38)),"error",IF(AND(AD321="○",分岐管理シート!AG319&lt;27),"error","")))</f>
        <v/>
      </c>
      <c r="BZ321" s="641" t="str">
        <f>IF(OR(D321="", D321="R6_補正", D321="R7_予備"),
   "",IF(F321="","",IF(AND(VLOOKUP(AE321,―!$AH$15:$AI$40,2,FALSE) &lt;= VLOOKUP(AF321,―!$AH$15:$AI$40,2,FALSE),VLOOKUP(AF321,―!$AH$15:$AI$40,2,FALSE) &lt;= VLOOKUP(AG321,―!$AH$15:$AI$40,2,FALSE)),"","error")))</f>
        <v/>
      </c>
      <c r="CA321" s="647"/>
      <c r="CB321" s="638"/>
      <c r="CC321" s="638"/>
      <c r="CD321" s="644" t="str">
        <f>IF(F321="","",IF(OR(分岐管理シート!AJ319&lt;1,分岐管理シート!AJ319&gt;88),"error",""))</f>
        <v/>
      </c>
      <c r="CE321" s="644" t="str">
        <f t="shared" si="85"/>
        <v/>
      </c>
      <c r="CF321" s="644" t="str">
        <f>IF(F321="","",IF(OR(AND(分岐管理シート!D319=4, OR(分岐管理シート!AQ319&lt;4, 分岐管理シート!AQ319&gt;9)),AND(OR(分岐管理シート!D319=8, 分岐管理シート!D319=10), OR(分岐管理シート!AQ319&lt;7, 分岐管理シート!AQ319&gt;9))),"error",""))</f>
        <v/>
      </c>
      <c r="CG321" s="644" t="str">
        <f t="shared" si="99"/>
        <v/>
      </c>
      <c r="CH321" s="644" t="str">
        <f>分岐管理シート!BD319</f>
        <v/>
      </c>
      <c r="CI321" s="666" t="str">
        <f t="shared" si="100"/>
        <v/>
      </c>
    </row>
    <row r="322" spans="1:87" ht="24" x14ac:dyDescent="0.15">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88"/>
      <c r="AN322" s="567"/>
      <c r="AO322" s="691"/>
      <c r="AP322" s="564"/>
      <c r="AQ322" s="568"/>
      <c r="AR322" s="622"/>
      <c r="AS322" s="628"/>
      <c r="AT322" s="633"/>
      <c r="AU322" s="655" t="str">
        <f t="shared" si="87"/>
        <v/>
      </c>
      <c r="AV322" s="655" t="str">
        <f t="shared" si="88"/>
        <v/>
      </c>
      <c r="AW322" s="655" t="str">
        <f t="shared" si="77"/>
        <v/>
      </c>
      <c r="AX322" s="655" t="str">
        <f t="shared" si="78"/>
        <v/>
      </c>
      <c r="AY322" s="655" t="str">
        <f t="shared" si="79"/>
        <v/>
      </c>
      <c r="AZ322" s="655" t="str">
        <f>IF(F322="","",IF(OR(AND(分岐管理シート!D320=4,J322="Ⅱ．物価高の克服"),AND(分岐管理シート!D320=8,J322="米国関税措置"),AND(分岐管理シート!D320=10,J322="Ⅰ．生活の安全保障・物価高への対応")),"","error"))</f>
        <v/>
      </c>
      <c r="BA322" s="644" t="str">
        <f t="shared" si="80"/>
        <v/>
      </c>
      <c r="BB322" s="644" t="str">
        <f t="shared" si="89"/>
        <v/>
      </c>
      <c r="BC322" s="656" t="str">
        <f t="shared" si="95"/>
        <v/>
      </c>
      <c r="BD322" s="657" t="str">
        <f t="shared" si="91"/>
        <v/>
      </c>
      <c r="BE322" s="644" t="str">
        <f t="shared" si="92"/>
        <v/>
      </c>
      <c r="BF322" s="655" t="str" cm="1">
        <f t="array" ref="BF322">IF(SUMPRODUCT(COUNTIF(M322:O322, M322:O322))&gt;COUNTA(M322:O322),"error","")</f>
        <v/>
      </c>
      <c r="BG322" s="644" t="str">
        <f t="shared" si="96"/>
        <v/>
      </c>
      <c r="BH322" s="644" t="str">
        <f t="shared" si="97"/>
        <v/>
      </c>
      <c r="BI322" s="644" t="str">
        <f t="shared" si="90"/>
        <v/>
      </c>
      <c r="BJ322" s="647"/>
      <c r="BK322" s="638"/>
      <c r="BL322" s="644" t="str">
        <f t="shared" si="81"/>
        <v/>
      </c>
      <c r="BM322" s="644" t="str">
        <f t="shared" si="86"/>
        <v/>
      </c>
      <c r="BN322" s="644" t="str">
        <f t="shared" si="82"/>
        <v/>
      </c>
      <c r="BO322" s="644" t="str">
        <f t="shared" si="98"/>
        <v/>
      </c>
      <c r="BP322" s="641"/>
      <c r="BQ322" s="644"/>
      <c r="BR322" s="638"/>
      <c r="BS322" s="638"/>
      <c r="BT322" s="644" t="str">
        <f t="shared" si="83"/>
        <v/>
      </c>
      <c r="BU322" s="644" t="str">
        <f t="shared" si="84"/>
        <v/>
      </c>
      <c r="BV322" s="644" t="str">
        <f>IF(F322="","",IF(OR(分岐管理シート!AE320&lt;27,分岐管理シート!AE320&gt;38),"error",""))</f>
        <v/>
      </c>
      <c r="BW322" s="644" t="str">
        <f>IF(AND(D322="R7_補正", OR(分岐管理シート!AF320&lt;27,分岐管理シート!AF320&gt;38)),"error","")</f>
        <v/>
      </c>
      <c r="BX322" s="644" t="str">
        <f>IF(F322="","",IF(OR(分岐管理シート!AG320&lt;27,分岐管理シート!AG320&gt;39),"error",""))</f>
        <v/>
      </c>
      <c r="BY322" s="644" t="str">
        <f>IF(F322="","",IF(AND(AD322="－",OR(分岐管理シート!AG320&lt;27,分岐管理シート!AG320&gt;38)),"error",IF(AND(AD322="○",分岐管理シート!AG320&lt;27),"error","")))</f>
        <v/>
      </c>
      <c r="BZ322" s="641" t="str">
        <f>IF(OR(D322="", D322="R6_補正", D322="R7_予備"),
   "",IF(F322="","",IF(AND(VLOOKUP(AE322,―!$AH$15:$AI$40,2,FALSE) &lt;= VLOOKUP(AF322,―!$AH$15:$AI$40,2,FALSE),VLOOKUP(AF322,―!$AH$15:$AI$40,2,FALSE) &lt;= VLOOKUP(AG322,―!$AH$15:$AI$40,2,FALSE)),"","error")))</f>
        <v/>
      </c>
      <c r="CA322" s="647"/>
      <c r="CB322" s="638"/>
      <c r="CC322" s="638"/>
      <c r="CD322" s="644" t="str">
        <f>IF(F322="","",IF(OR(分岐管理シート!AJ320&lt;1,分岐管理シート!AJ320&gt;88),"error",""))</f>
        <v/>
      </c>
      <c r="CE322" s="644" t="str">
        <f t="shared" si="85"/>
        <v/>
      </c>
      <c r="CF322" s="644" t="str">
        <f>IF(F322="","",IF(OR(AND(分岐管理シート!D320=4, OR(分岐管理シート!AQ320&lt;4, 分岐管理シート!AQ320&gt;9)),AND(OR(分岐管理シート!D320=8, 分岐管理シート!D320=10), OR(分岐管理シート!AQ320&lt;7, 分岐管理シート!AQ320&gt;9))),"error",""))</f>
        <v/>
      </c>
      <c r="CG322" s="644" t="str">
        <f t="shared" si="99"/>
        <v/>
      </c>
      <c r="CH322" s="644" t="str">
        <f>分岐管理シート!BD320</f>
        <v/>
      </c>
      <c r="CI322" s="666" t="str">
        <f t="shared" si="100"/>
        <v/>
      </c>
    </row>
    <row r="323" spans="1:87" ht="24" x14ac:dyDescent="0.15">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88"/>
      <c r="AN323" s="567"/>
      <c r="AO323" s="691"/>
      <c r="AP323" s="564"/>
      <c r="AQ323" s="568"/>
      <c r="AR323" s="622"/>
      <c r="AS323" s="628"/>
      <c r="AT323" s="633"/>
      <c r="AU323" s="655" t="str">
        <f t="shared" si="87"/>
        <v/>
      </c>
      <c r="AV323" s="655" t="str">
        <f t="shared" si="88"/>
        <v/>
      </c>
      <c r="AW323" s="655" t="str">
        <f t="shared" si="77"/>
        <v/>
      </c>
      <c r="AX323" s="655" t="str">
        <f t="shared" si="78"/>
        <v/>
      </c>
      <c r="AY323" s="655" t="str">
        <f t="shared" si="79"/>
        <v/>
      </c>
      <c r="AZ323" s="655" t="str">
        <f>IF(F323="","",IF(OR(AND(分岐管理シート!D321=4,J323="Ⅱ．物価高の克服"),AND(分岐管理シート!D321=8,J323="米国関税措置"),AND(分岐管理シート!D321=10,J323="Ⅰ．生活の安全保障・物価高への対応")),"","error"))</f>
        <v/>
      </c>
      <c r="BA323" s="644" t="str">
        <f t="shared" si="80"/>
        <v/>
      </c>
      <c r="BB323" s="644" t="str">
        <f t="shared" si="89"/>
        <v/>
      </c>
      <c r="BC323" s="656" t="str">
        <f t="shared" si="95"/>
        <v/>
      </c>
      <c r="BD323" s="657" t="str">
        <f t="shared" si="91"/>
        <v/>
      </c>
      <c r="BE323" s="644" t="str">
        <f t="shared" si="92"/>
        <v/>
      </c>
      <c r="BF323" s="655" t="str" cm="1">
        <f t="array" ref="BF323">IF(SUMPRODUCT(COUNTIF(M323:O323, M323:O323))&gt;COUNTA(M323:O323),"error","")</f>
        <v/>
      </c>
      <c r="BG323" s="644" t="str">
        <f t="shared" si="96"/>
        <v/>
      </c>
      <c r="BH323" s="644" t="str">
        <f t="shared" si="97"/>
        <v/>
      </c>
      <c r="BI323" s="644" t="str">
        <f t="shared" si="90"/>
        <v/>
      </c>
      <c r="BJ323" s="647"/>
      <c r="BK323" s="638"/>
      <c r="BL323" s="644" t="str">
        <f t="shared" si="81"/>
        <v/>
      </c>
      <c r="BM323" s="644" t="str">
        <f t="shared" si="86"/>
        <v/>
      </c>
      <c r="BN323" s="644" t="str">
        <f t="shared" si="82"/>
        <v/>
      </c>
      <c r="BO323" s="644" t="str">
        <f t="shared" si="98"/>
        <v/>
      </c>
      <c r="BP323" s="641"/>
      <c r="BQ323" s="644"/>
      <c r="BR323" s="638"/>
      <c r="BS323" s="638"/>
      <c r="BT323" s="644" t="str">
        <f t="shared" si="83"/>
        <v/>
      </c>
      <c r="BU323" s="644" t="str">
        <f t="shared" si="84"/>
        <v/>
      </c>
      <c r="BV323" s="644" t="str">
        <f>IF(F323="","",IF(OR(分岐管理シート!AE321&lt;27,分岐管理シート!AE321&gt;38),"error",""))</f>
        <v/>
      </c>
      <c r="BW323" s="644" t="str">
        <f>IF(AND(D323="R7_補正", OR(分岐管理シート!AF321&lt;27,分岐管理シート!AF321&gt;38)),"error","")</f>
        <v/>
      </c>
      <c r="BX323" s="644" t="str">
        <f>IF(F323="","",IF(OR(分岐管理シート!AG321&lt;27,分岐管理シート!AG321&gt;39),"error",""))</f>
        <v/>
      </c>
      <c r="BY323" s="644" t="str">
        <f>IF(F323="","",IF(AND(AD323="－",OR(分岐管理シート!AG321&lt;27,分岐管理シート!AG321&gt;38)),"error",IF(AND(AD323="○",分岐管理シート!AG321&lt;27),"error","")))</f>
        <v/>
      </c>
      <c r="BZ323" s="641" t="str">
        <f>IF(OR(D323="", D323="R6_補正", D323="R7_予備"),
   "",IF(F323="","",IF(AND(VLOOKUP(AE323,―!$AH$15:$AI$40,2,FALSE) &lt;= VLOOKUP(AF323,―!$AH$15:$AI$40,2,FALSE),VLOOKUP(AF323,―!$AH$15:$AI$40,2,FALSE) &lt;= VLOOKUP(AG323,―!$AH$15:$AI$40,2,FALSE)),"","error")))</f>
        <v/>
      </c>
      <c r="CA323" s="647"/>
      <c r="CB323" s="638"/>
      <c r="CC323" s="638"/>
      <c r="CD323" s="644" t="str">
        <f>IF(F323="","",IF(OR(分岐管理シート!AJ321&lt;1,分岐管理シート!AJ321&gt;88),"error",""))</f>
        <v/>
      </c>
      <c r="CE323" s="644" t="str">
        <f t="shared" si="85"/>
        <v/>
      </c>
      <c r="CF323" s="644" t="str">
        <f>IF(F323="","",IF(OR(AND(分岐管理シート!D321=4, OR(分岐管理シート!AQ321&lt;4, 分岐管理シート!AQ321&gt;9)),AND(OR(分岐管理シート!D321=8, 分岐管理シート!D321=10), OR(分岐管理シート!AQ321&lt;7, 分岐管理シート!AQ321&gt;9))),"error",""))</f>
        <v/>
      </c>
      <c r="CG323" s="644" t="str">
        <f t="shared" si="99"/>
        <v/>
      </c>
      <c r="CH323" s="644" t="str">
        <f>分岐管理シート!BD321</f>
        <v/>
      </c>
      <c r="CI323" s="666" t="str">
        <f t="shared" si="100"/>
        <v/>
      </c>
    </row>
    <row r="324" spans="1:87" ht="24" x14ac:dyDescent="0.15">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88"/>
      <c r="AN324" s="567"/>
      <c r="AO324" s="691"/>
      <c r="AP324" s="564"/>
      <c r="AQ324" s="568"/>
      <c r="AR324" s="622"/>
      <c r="AS324" s="628"/>
      <c r="AT324" s="633"/>
      <c r="AU324" s="655" t="str">
        <f t="shared" si="87"/>
        <v/>
      </c>
      <c r="AV324" s="655" t="str">
        <f t="shared" si="88"/>
        <v/>
      </c>
      <c r="AW324" s="655" t="str">
        <f t="shared" si="77"/>
        <v/>
      </c>
      <c r="AX324" s="655" t="str">
        <f t="shared" si="78"/>
        <v/>
      </c>
      <c r="AY324" s="655" t="str">
        <f t="shared" si="79"/>
        <v/>
      </c>
      <c r="AZ324" s="655" t="str">
        <f>IF(F324="","",IF(OR(AND(分岐管理シート!D322=4,J324="Ⅱ．物価高の克服"),AND(分岐管理シート!D322=8,J324="米国関税措置"),AND(分岐管理シート!D322=10,J324="Ⅰ．生活の安全保障・物価高への対応")),"","error"))</f>
        <v/>
      </c>
      <c r="BA324" s="644" t="str">
        <f t="shared" si="80"/>
        <v/>
      </c>
      <c r="BB324" s="644" t="str">
        <f t="shared" si="89"/>
        <v/>
      </c>
      <c r="BC324" s="656" t="str">
        <f t="shared" si="95"/>
        <v/>
      </c>
      <c r="BD324" s="657" t="str">
        <f t="shared" si="91"/>
        <v/>
      </c>
      <c r="BE324" s="644" t="str">
        <f t="shared" si="92"/>
        <v/>
      </c>
      <c r="BF324" s="655" t="str" cm="1">
        <f t="array" ref="BF324">IF(SUMPRODUCT(COUNTIF(M324:O324, M324:O324))&gt;COUNTA(M324:O324),"error","")</f>
        <v/>
      </c>
      <c r="BG324" s="644" t="str">
        <f t="shared" si="96"/>
        <v/>
      </c>
      <c r="BH324" s="644" t="str">
        <f t="shared" si="97"/>
        <v/>
      </c>
      <c r="BI324" s="644" t="str">
        <f t="shared" si="90"/>
        <v/>
      </c>
      <c r="BJ324" s="647"/>
      <c r="BK324" s="638"/>
      <c r="BL324" s="644" t="str">
        <f t="shared" si="81"/>
        <v/>
      </c>
      <c r="BM324" s="644" t="str">
        <f t="shared" si="86"/>
        <v/>
      </c>
      <c r="BN324" s="644" t="str">
        <f t="shared" si="82"/>
        <v/>
      </c>
      <c r="BO324" s="644" t="str">
        <f t="shared" si="98"/>
        <v/>
      </c>
      <c r="BP324" s="641"/>
      <c r="BQ324" s="644"/>
      <c r="BR324" s="638"/>
      <c r="BS324" s="638"/>
      <c r="BT324" s="644" t="str">
        <f t="shared" si="83"/>
        <v/>
      </c>
      <c r="BU324" s="644" t="str">
        <f t="shared" si="84"/>
        <v/>
      </c>
      <c r="BV324" s="644" t="str">
        <f>IF(F324="","",IF(OR(分岐管理シート!AE322&lt;27,分岐管理シート!AE322&gt;38),"error",""))</f>
        <v/>
      </c>
      <c r="BW324" s="644" t="str">
        <f>IF(AND(D324="R7_補正", OR(分岐管理シート!AF322&lt;27,分岐管理シート!AF322&gt;38)),"error","")</f>
        <v/>
      </c>
      <c r="BX324" s="644" t="str">
        <f>IF(F324="","",IF(OR(分岐管理シート!AG322&lt;27,分岐管理シート!AG322&gt;39),"error",""))</f>
        <v/>
      </c>
      <c r="BY324" s="644" t="str">
        <f>IF(F324="","",IF(AND(AD324="－",OR(分岐管理シート!AG322&lt;27,分岐管理シート!AG322&gt;38)),"error",IF(AND(AD324="○",分岐管理シート!AG322&lt;27),"error","")))</f>
        <v/>
      </c>
      <c r="BZ324" s="641" t="str">
        <f>IF(OR(D324="", D324="R6_補正", D324="R7_予備"),
   "",IF(F324="","",IF(AND(VLOOKUP(AE324,―!$AH$15:$AI$40,2,FALSE) &lt;= VLOOKUP(AF324,―!$AH$15:$AI$40,2,FALSE),VLOOKUP(AF324,―!$AH$15:$AI$40,2,FALSE) &lt;= VLOOKUP(AG324,―!$AH$15:$AI$40,2,FALSE)),"","error")))</f>
        <v/>
      </c>
      <c r="CA324" s="647"/>
      <c r="CB324" s="638"/>
      <c r="CC324" s="638"/>
      <c r="CD324" s="644" t="str">
        <f>IF(F324="","",IF(OR(分岐管理シート!AJ322&lt;1,分岐管理シート!AJ322&gt;88),"error",""))</f>
        <v/>
      </c>
      <c r="CE324" s="644" t="str">
        <f t="shared" si="85"/>
        <v/>
      </c>
      <c r="CF324" s="644" t="str">
        <f>IF(F324="","",IF(OR(AND(分岐管理シート!D322=4, OR(分岐管理シート!AQ322&lt;4, 分岐管理シート!AQ322&gt;9)),AND(OR(分岐管理シート!D322=8, 分岐管理シート!D322=10), OR(分岐管理シート!AQ322&lt;7, 分岐管理シート!AQ322&gt;9))),"error",""))</f>
        <v/>
      </c>
      <c r="CG324" s="644" t="str">
        <f t="shared" si="99"/>
        <v/>
      </c>
      <c r="CH324" s="644" t="str">
        <f>分岐管理シート!BD322</f>
        <v/>
      </c>
      <c r="CI324" s="666" t="str">
        <f t="shared" si="100"/>
        <v/>
      </c>
    </row>
    <row r="325" spans="1:87" ht="24" x14ac:dyDescent="0.15">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88"/>
      <c r="AN325" s="567"/>
      <c r="AO325" s="691"/>
      <c r="AP325" s="564"/>
      <c r="AQ325" s="568"/>
      <c r="AR325" s="622"/>
      <c r="AS325" s="628"/>
      <c r="AT325" s="633"/>
      <c r="AU325" s="655" t="str">
        <f t="shared" si="87"/>
        <v/>
      </c>
      <c r="AV325" s="655" t="str">
        <f t="shared" si="88"/>
        <v/>
      </c>
      <c r="AW325" s="655" t="str">
        <f t="shared" si="77"/>
        <v/>
      </c>
      <c r="AX325" s="655" t="str">
        <f t="shared" si="78"/>
        <v/>
      </c>
      <c r="AY325" s="655" t="str">
        <f t="shared" si="79"/>
        <v/>
      </c>
      <c r="AZ325" s="655" t="str">
        <f>IF(F325="","",IF(OR(AND(分岐管理シート!D323=4,J325="Ⅱ．物価高の克服"),AND(分岐管理シート!D323=8,J325="米国関税措置"),AND(分岐管理シート!D323=10,J325="Ⅰ．生活の安全保障・物価高への対応")),"","error"))</f>
        <v/>
      </c>
      <c r="BA325" s="644" t="str">
        <f t="shared" si="80"/>
        <v/>
      </c>
      <c r="BB325" s="644" t="str">
        <f t="shared" si="89"/>
        <v/>
      </c>
      <c r="BC325" s="656" t="str">
        <f t="shared" si="95"/>
        <v/>
      </c>
      <c r="BD325" s="657" t="str">
        <f t="shared" si="91"/>
        <v/>
      </c>
      <c r="BE325" s="644" t="str">
        <f t="shared" si="92"/>
        <v/>
      </c>
      <c r="BF325" s="655" t="str" cm="1">
        <f t="array" ref="BF325">IF(SUMPRODUCT(COUNTIF(M325:O325, M325:O325))&gt;COUNTA(M325:O325),"error","")</f>
        <v/>
      </c>
      <c r="BG325" s="644" t="str">
        <f t="shared" si="96"/>
        <v/>
      </c>
      <c r="BH325" s="644" t="str">
        <f t="shared" si="97"/>
        <v/>
      </c>
      <c r="BI325" s="644" t="str">
        <f t="shared" si="90"/>
        <v/>
      </c>
      <c r="BJ325" s="647"/>
      <c r="BK325" s="638"/>
      <c r="BL325" s="644" t="str">
        <f t="shared" si="81"/>
        <v/>
      </c>
      <c r="BM325" s="644" t="str">
        <f t="shared" si="86"/>
        <v/>
      </c>
      <c r="BN325" s="644" t="str">
        <f t="shared" si="82"/>
        <v/>
      </c>
      <c r="BO325" s="644" t="str">
        <f t="shared" si="98"/>
        <v/>
      </c>
      <c r="BP325" s="641"/>
      <c r="BQ325" s="644"/>
      <c r="BR325" s="638"/>
      <c r="BS325" s="638"/>
      <c r="BT325" s="644" t="str">
        <f t="shared" si="83"/>
        <v/>
      </c>
      <c r="BU325" s="644" t="str">
        <f t="shared" si="84"/>
        <v/>
      </c>
      <c r="BV325" s="644" t="str">
        <f>IF(F325="","",IF(OR(分岐管理シート!AE323&lt;27,分岐管理シート!AE323&gt;38),"error",""))</f>
        <v/>
      </c>
      <c r="BW325" s="644" t="str">
        <f>IF(AND(D325="R7_補正", OR(分岐管理シート!AF323&lt;27,分岐管理シート!AF323&gt;38)),"error","")</f>
        <v/>
      </c>
      <c r="BX325" s="644" t="str">
        <f>IF(F325="","",IF(OR(分岐管理シート!AG323&lt;27,分岐管理シート!AG323&gt;39),"error",""))</f>
        <v/>
      </c>
      <c r="BY325" s="644" t="str">
        <f>IF(F325="","",IF(AND(AD325="－",OR(分岐管理シート!AG323&lt;27,分岐管理シート!AG323&gt;38)),"error",IF(AND(AD325="○",分岐管理シート!AG323&lt;27),"error","")))</f>
        <v/>
      </c>
      <c r="BZ325" s="641" t="str">
        <f>IF(OR(D325="", D325="R6_補正", D325="R7_予備"),
   "",IF(F325="","",IF(AND(VLOOKUP(AE325,―!$AH$15:$AI$40,2,FALSE) &lt;= VLOOKUP(AF325,―!$AH$15:$AI$40,2,FALSE),VLOOKUP(AF325,―!$AH$15:$AI$40,2,FALSE) &lt;= VLOOKUP(AG325,―!$AH$15:$AI$40,2,FALSE)),"","error")))</f>
        <v/>
      </c>
      <c r="CA325" s="647"/>
      <c r="CB325" s="638"/>
      <c r="CC325" s="638"/>
      <c r="CD325" s="644" t="str">
        <f>IF(F325="","",IF(OR(分岐管理シート!AJ323&lt;1,分岐管理シート!AJ323&gt;88),"error",""))</f>
        <v/>
      </c>
      <c r="CE325" s="644" t="str">
        <f t="shared" si="85"/>
        <v/>
      </c>
      <c r="CF325" s="644" t="str">
        <f>IF(F325="","",IF(OR(AND(分岐管理シート!D323=4, OR(分岐管理シート!AQ323&lt;4, 分岐管理シート!AQ323&gt;9)),AND(OR(分岐管理シート!D323=8, 分岐管理シート!D323=10), OR(分岐管理シート!AQ323&lt;7, 分岐管理シート!AQ323&gt;9))),"error",""))</f>
        <v/>
      </c>
      <c r="CG325" s="644" t="str">
        <f t="shared" si="99"/>
        <v/>
      </c>
      <c r="CH325" s="644" t="str">
        <f>分岐管理シート!BD323</f>
        <v/>
      </c>
      <c r="CI325" s="666" t="str">
        <f t="shared" si="100"/>
        <v/>
      </c>
    </row>
    <row r="326" spans="1:87" ht="24" x14ac:dyDescent="0.15">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88"/>
      <c r="AN326" s="567"/>
      <c r="AO326" s="691"/>
      <c r="AP326" s="564"/>
      <c r="AQ326" s="568"/>
      <c r="AR326" s="622"/>
      <c r="AS326" s="628"/>
      <c r="AT326" s="633"/>
      <c r="AU326" s="655" t="str">
        <f t="shared" si="87"/>
        <v/>
      </c>
      <c r="AV326" s="655" t="str">
        <f t="shared" si="88"/>
        <v/>
      </c>
      <c r="AW326" s="655" t="str">
        <f t="shared" si="77"/>
        <v/>
      </c>
      <c r="AX326" s="655" t="str">
        <f t="shared" si="78"/>
        <v/>
      </c>
      <c r="AY326" s="655" t="str">
        <f t="shared" si="79"/>
        <v/>
      </c>
      <c r="AZ326" s="655" t="str">
        <f>IF(F326="","",IF(OR(AND(分岐管理シート!D324=4,J326="Ⅱ．物価高の克服"),AND(分岐管理シート!D324=8,J326="米国関税措置"),AND(分岐管理シート!D324=10,J326="Ⅰ．生活の安全保障・物価高への対応")),"","error"))</f>
        <v/>
      </c>
      <c r="BA326" s="644" t="str">
        <f t="shared" si="80"/>
        <v/>
      </c>
      <c r="BB326" s="644" t="str">
        <f t="shared" si="89"/>
        <v/>
      </c>
      <c r="BC326" s="656" t="str">
        <f t="shared" si="95"/>
        <v/>
      </c>
      <c r="BD326" s="657" t="str">
        <f t="shared" si="91"/>
        <v/>
      </c>
      <c r="BE326" s="644" t="str">
        <f t="shared" si="92"/>
        <v/>
      </c>
      <c r="BF326" s="655" t="str" cm="1">
        <f t="array" ref="BF326">IF(SUMPRODUCT(COUNTIF(M326:O326, M326:O326))&gt;COUNTA(M326:O326),"error","")</f>
        <v/>
      </c>
      <c r="BG326" s="644" t="str">
        <f t="shared" si="96"/>
        <v/>
      </c>
      <c r="BH326" s="644" t="str">
        <f t="shared" si="97"/>
        <v/>
      </c>
      <c r="BI326" s="644" t="str">
        <f t="shared" si="90"/>
        <v/>
      </c>
      <c r="BJ326" s="647"/>
      <c r="BK326" s="638"/>
      <c r="BL326" s="644" t="str">
        <f t="shared" si="81"/>
        <v/>
      </c>
      <c r="BM326" s="644" t="str">
        <f t="shared" si="86"/>
        <v/>
      </c>
      <c r="BN326" s="644" t="str">
        <f t="shared" si="82"/>
        <v/>
      </c>
      <c r="BO326" s="644" t="str">
        <f t="shared" si="98"/>
        <v/>
      </c>
      <c r="BP326" s="641"/>
      <c r="BQ326" s="644"/>
      <c r="BR326" s="638"/>
      <c r="BS326" s="638"/>
      <c r="BT326" s="644" t="str">
        <f t="shared" si="83"/>
        <v/>
      </c>
      <c r="BU326" s="644" t="str">
        <f t="shared" si="84"/>
        <v/>
      </c>
      <c r="BV326" s="644" t="str">
        <f>IF(F326="","",IF(OR(分岐管理シート!AE324&lt;27,分岐管理シート!AE324&gt;38),"error",""))</f>
        <v/>
      </c>
      <c r="BW326" s="644" t="str">
        <f>IF(AND(D326="R7_補正", OR(分岐管理シート!AF324&lt;27,分岐管理シート!AF324&gt;38)),"error","")</f>
        <v/>
      </c>
      <c r="BX326" s="644" t="str">
        <f>IF(F326="","",IF(OR(分岐管理シート!AG324&lt;27,分岐管理シート!AG324&gt;39),"error",""))</f>
        <v/>
      </c>
      <c r="BY326" s="644" t="str">
        <f>IF(F326="","",IF(AND(AD326="－",OR(分岐管理シート!AG324&lt;27,分岐管理シート!AG324&gt;38)),"error",IF(AND(AD326="○",分岐管理シート!AG324&lt;27),"error","")))</f>
        <v/>
      </c>
      <c r="BZ326" s="641" t="str">
        <f>IF(OR(D326="", D326="R6_補正", D326="R7_予備"),
   "",IF(F326="","",IF(AND(VLOOKUP(AE326,―!$AH$15:$AI$40,2,FALSE) &lt;= VLOOKUP(AF326,―!$AH$15:$AI$40,2,FALSE),VLOOKUP(AF326,―!$AH$15:$AI$40,2,FALSE) &lt;= VLOOKUP(AG326,―!$AH$15:$AI$40,2,FALSE)),"","error")))</f>
        <v/>
      </c>
      <c r="CA326" s="647"/>
      <c r="CB326" s="638"/>
      <c r="CC326" s="638"/>
      <c r="CD326" s="644" t="str">
        <f>IF(F326="","",IF(OR(分岐管理シート!AJ324&lt;1,分岐管理シート!AJ324&gt;88),"error",""))</f>
        <v/>
      </c>
      <c r="CE326" s="644" t="str">
        <f t="shared" si="85"/>
        <v/>
      </c>
      <c r="CF326" s="644" t="str">
        <f>IF(F326="","",IF(OR(AND(分岐管理シート!D324=4, OR(分岐管理シート!AQ324&lt;4, 分岐管理シート!AQ324&gt;9)),AND(OR(分岐管理シート!D324=8, 分岐管理シート!D324=10), OR(分岐管理シート!AQ324&lt;7, 分岐管理シート!AQ324&gt;9))),"error",""))</f>
        <v/>
      </c>
      <c r="CG326" s="644" t="str">
        <f t="shared" si="99"/>
        <v/>
      </c>
      <c r="CH326" s="644" t="str">
        <f>分岐管理シート!BD324</f>
        <v/>
      </c>
      <c r="CI326" s="666" t="str">
        <f t="shared" si="100"/>
        <v/>
      </c>
    </row>
    <row r="327" spans="1:87" ht="24" x14ac:dyDescent="0.15">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88"/>
      <c r="AN327" s="567"/>
      <c r="AO327" s="691"/>
      <c r="AP327" s="564"/>
      <c r="AQ327" s="568"/>
      <c r="AR327" s="622"/>
      <c r="AS327" s="628"/>
      <c r="AT327" s="633"/>
      <c r="AU327" s="655" t="str">
        <f t="shared" si="87"/>
        <v/>
      </c>
      <c r="AV327" s="655" t="str">
        <f t="shared" si="88"/>
        <v/>
      </c>
      <c r="AW327" s="655" t="str">
        <f t="shared" si="77"/>
        <v/>
      </c>
      <c r="AX327" s="655" t="str">
        <f t="shared" si="78"/>
        <v/>
      </c>
      <c r="AY327" s="655" t="str">
        <f t="shared" si="79"/>
        <v/>
      </c>
      <c r="AZ327" s="655" t="str">
        <f>IF(F327="","",IF(OR(AND(分岐管理シート!D325=4,J327="Ⅱ．物価高の克服"),AND(分岐管理シート!D325=8,J327="米国関税措置"),AND(分岐管理シート!D325=10,J327="Ⅰ．生活の安全保障・物価高への対応")),"","error"))</f>
        <v/>
      </c>
      <c r="BA327" s="644" t="str">
        <f t="shared" si="80"/>
        <v/>
      </c>
      <c r="BB327" s="644" t="str">
        <f t="shared" si="89"/>
        <v/>
      </c>
      <c r="BC327" s="656" t="str">
        <f t="shared" si="95"/>
        <v/>
      </c>
      <c r="BD327" s="657" t="str">
        <f t="shared" si="91"/>
        <v/>
      </c>
      <c r="BE327" s="644" t="str">
        <f t="shared" si="92"/>
        <v/>
      </c>
      <c r="BF327" s="655" t="str" cm="1">
        <f t="array" ref="BF327">IF(SUMPRODUCT(COUNTIF(M327:O327, M327:O327))&gt;COUNTA(M327:O327),"error","")</f>
        <v/>
      </c>
      <c r="BG327" s="644" t="str">
        <f t="shared" si="96"/>
        <v/>
      </c>
      <c r="BH327" s="644" t="str">
        <f t="shared" si="97"/>
        <v/>
      </c>
      <c r="BI327" s="644" t="str">
        <f t="shared" si="90"/>
        <v/>
      </c>
      <c r="BJ327" s="647"/>
      <c r="BK327" s="638"/>
      <c r="BL327" s="644" t="str">
        <f t="shared" si="81"/>
        <v/>
      </c>
      <c r="BM327" s="644" t="str">
        <f t="shared" si="86"/>
        <v/>
      </c>
      <c r="BN327" s="644" t="str">
        <f t="shared" si="82"/>
        <v/>
      </c>
      <c r="BO327" s="644" t="str">
        <f t="shared" si="98"/>
        <v/>
      </c>
      <c r="BP327" s="641"/>
      <c r="BQ327" s="644"/>
      <c r="BR327" s="638"/>
      <c r="BS327" s="638"/>
      <c r="BT327" s="644" t="str">
        <f t="shared" si="83"/>
        <v/>
      </c>
      <c r="BU327" s="644" t="str">
        <f t="shared" si="84"/>
        <v/>
      </c>
      <c r="BV327" s="644" t="str">
        <f>IF(F327="","",IF(OR(分岐管理シート!AE325&lt;27,分岐管理シート!AE325&gt;38),"error",""))</f>
        <v/>
      </c>
      <c r="BW327" s="644" t="str">
        <f>IF(AND(D327="R7_補正", OR(分岐管理シート!AF325&lt;27,分岐管理シート!AF325&gt;38)),"error","")</f>
        <v/>
      </c>
      <c r="BX327" s="644" t="str">
        <f>IF(F327="","",IF(OR(分岐管理シート!AG325&lt;27,分岐管理シート!AG325&gt;39),"error",""))</f>
        <v/>
      </c>
      <c r="BY327" s="644" t="str">
        <f>IF(F327="","",IF(AND(AD327="－",OR(分岐管理シート!AG325&lt;27,分岐管理シート!AG325&gt;38)),"error",IF(AND(AD327="○",分岐管理シート!AG325&lt;27),"error","")))</f>
        <v/>
      </c>
      <c r="BZ327" s="641" t="str">
        <f>IF(OR(D327="", D327="R6_補正", D327="R7_予備"),
   "",IF(F327="","",IF(AND(VLOOKUP(AE327,―!$AH$15:$AI$40,2,FALSE) &lt;= VLOOKUP(AF327,―!$AH$15:$AI$40,2,FALSE),VLOOKUP(AF327,―!$AH$15:$AI$40,2,FALSE) &lt;= VLOOKUP(AG327,―!$AH$15:$AI$40,2,FALSE)),"","error")))</f>
        <v/>
      </c>
      <c r="CA327" s="647"/>
      <c r="CB327" s="638"/>
      <c r="CC327" s="638"/>
      <c r="CD327" s="644" t="str">
        <f>IF(F327="","",IF(OR(分岐管理シート!AJ325&lt;1,分岐管理シート!AJ325&gt;88),"error",""))</f>
        <v/>
      </c>
      <c r="CE327" s="644" t="str">
        <f t="shared" si="85"/>
        <v/>
      </c>
      <c r="CF327" s="644" t="str">
        <f>IF(F327="","",IF(OR(AND(分岐管理シート!D325=4, OR(分岐管理シート!AQ325&lt;4, 分岐管理シート!AQ325&gt;9)),AND(OR(分岐管理シート!D325=8, 分岐管理シート!D325=10), OR(分岐管理シート!AQ325&lt;7, 分岐管理シート!AQ325&gt;9))),"error",""))</f>
        <v/>
      </c>
      <c r="CG327" s="644" t="str">
        <f t="shared" si="99"/>
        <v/>
      </c>
      <c r="CH327" s="644" t="str">
        <f>分岐管理シート!BD325</f>
        <v/>
      </c>
      <c r="CI327" s="666" t="str">
        <f t="shared" si="100"/>
        <v/>
      </c>
    </row>
    <row r="328" spans="1:87" ht="24" x14ac:dyDescent="0.15">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88"/>
      <c r="AN328" s="567"/>
      <c r="AO328" s="691"/>
      <c r="AP328" s="564"/>
      <c r="AQ328" s="568"/>
      <c r="AR328" s="622"/>
      <c r="AS328" s="628"/>
      <c r="AT328" s="633"/>
      <c r="AU328" s="655" t="str">
        <f t="shared" si="87"/>
        <v/>
      </c>
      <c r="AV328" s="655" t="str">
        <f t="shared" si="88"/>
        <v/>
      </c>
      <c r="AW328" s="655" t="str">
        <f t="shared" si="77"/>
        <v/>
      </c>
      <c r="AX328" s="655" t="str">
        <f t="shared" si="78"/>
        <v/>
      </c>
      <c r="AY328" s="655" t="str">
        <f t="shared" si="79"/>
        <v/>
      </c>
      <c r="AZ328" s="655" t="str">
        <f>IF(F328="","",IF(OR(AND(分岐管理シート!D326=4,J328="Ⅱ．物価高の克服"),AND(分岐管理シート!D326=8,J328="米国関税措置"),AND(分岐管理シート!D326=10,J328="Ⅰ．生活の安全保障・物価高への対応")),"","error"))</f>
        <v/>
      </c>
      <c r="BA328" s="644" t="str">
        <f t="shared" si="80"/>
        <v/>
      </c>
      <c r="BB328" s="644" t="str">
        <f t="shared" si="89"/>
        <v/>
      </c>
      <c r="BC328" s="656" t="str">
        <f t="shared" si="95"/>
        <v/>
      </c>
      <c r="BD328" s="657" t="str">
        <f t="shared" si="91"/>
        <v/>
      </c>
      <c r="BE328" s="644" t="str">
        <f t="shared" si="92"/>
        <v/>
      </c>
      <c r="BF328" s="655" t="str" cm="1">
        <f t="array" ref="BF328">IF(SUMPRODUCT(COUNTIF(M328:O328, M328:O328))&gt;COUNTA(M328:O328),"error","")</f>
        <v/>
      </c>
      <c r="BG328" s="644" t="str">
        <f t="shared" si="96"/>
        <v/>
      </c>
      <c r="BH328" s="644" t="str">
        <f t="shared" si="97"/>
        <v/>
      </c>
      <c r="BI328" s="644" t="str">
        <f t="shared" si="90"/>
        <v/>
      </c>
      <c r="BJ328" s="647"/>
      <c r="BK328" s="638"/>
      <c r="BL328" s="644" t="str">
        <f t="shared" si="81"/>
        <v/>
      </c>
      <c r="BM328" s="644" t="str">
        <f t="shared" si="86"/>
        <v/>
      </c>
      <c r="BN328" s="644" t="str">
        <f t="shared" si="82"/>
        <v/>
      </c>
      <c r="BO328" s="644" t="str">
        <f t="shared" si="98"/>
        <v/>
      </c>
      <c r="BP328" s="641"/>
      <c r="BQ328" s="644"/>
      <c r="BR328" s="638"/>
      <c r="BS328" s="638"/>
      <c r="BT328" s="644" t="str">
        <f t="shared" si="83"/>
        <v/>
      </c>
      <c r="BU328" s="644" t="str">
        <f t="shared" si="84"/>
        <v/>
      </c>
      <c r="BV328" s="644" t="str">
        <f>IF(F328="","",IF(OR(分岐管理シート!AE326&lt;27,分岐管理シート!AE326&gt;38),"error",""))</f>
        <v/>
      </c>
      <c r="BW328" s="644" t="str">
        <f>IF(AND(D328="R7_補正", OR(分岐管理シート!AF326&lt;27,分岐管理シート!AF326&gt;38)),"error","")</f>
        <v/>
      </c>
      <c r="BX328" s="644" t="str">
        <f>IF(F328="","",IF(OR(分岐管理シート!AG326&lt;27,分岐管理シート!AG326&gt;39),"error",""))</f>
        <v/>
      </c>
      <c r="BY328" s="644" t="str">
        <f>IF(F328="","",IF(AND(AD328="－",OR(分岐管理シート!AG326&lt;27,分岐管理シート!AG326&gt;38)),"error",IF(AND(AD328="○",分岐管理シート!AG326&lt;27),"error","")))</f>
        <v/>
      </c>
      <c r="BZ328" s="641" t="str">
        <f>IF(OR(D328="", D328="R6_補正", D328="R7_予備"),
   "",IF(F328="","",IF(AND(VLOOKUP(AE328,―!$AH$15:$AI$40,2,FALSE) &lt;= VLOOKUP(AF328,―!$AH$15:$AI$40,2,FALSE),VLOOKUP(AF328,―!$AH$15:$AI$40,2,FALSE) &lt;= VLOOKUP(AG328,―!$AH$15:$AI$40,2,FALSE)),"","error")))</f>
        <v/>
      </c>
      <c r="CA328" s="647"/>
      <c r="CB328" s="638"/>
      <c r="CC328" s="638"/>
      <c r="CD328" s="644" t="str">
        <f>IF(F328="","",IF(OR(分岐管理シート!AJ326&lt;1,分岐管理シート!AJ326&gt;88),"error",""))</f>
        <v/>
      </c>
      <c r="CE328" s="644" t="str">
        <f t="shared" si="85"/>
        <v/>
      </c>
      <c r="CF328" s="644" t="str">
        <f>IF(F328="","",IF(OR(AND(分岐管理シート!D326=4, OR(分岐管理シート!AQ326&lt;4, 分岐管理シート!AQ326&gt;9)),AND(OR(分岐管理シート!D326=8, 分岐管理シート!D326=10), OR(分岐管理シート!AQ326&lt;7, 分岐管理シート!AQ326&gt;9))),"error",""))</f>
        <v/>
      </c>
      <c r="CG328" s="644" t="str">
        <f t="shared" si="99"/>
        <v/>
      </c>
      <c r="CH328" s="644" t="str">
        <f>分岐管理シート!BD326</f>
        <v/>
      </c>
      <c r="CI328" s="666" t="str">
        <f t="shared" si="100"/>
        <v/>
      </c>
    </row>
    <row r="329" spans="1:87" ht="24" x14ac:dyDescent="0.15">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88"/>
      <c r="AN329" s="567"/>
      <c r="AO329" s="691"/>
      <c r="AP329" s="564"/>
      <c r="AQ329" s="568"/>
      <c r="AR329" s="622"/>
      <c r="AS329" s="628"/>
      <c r="AT329" s="633"/>
      <c r="AU329" s="655" t="str">
        <f t="shared" si="87"/>
        <v/>
      </c>
      <c r="AV329" s="655" t="str">
        <f t="shared" si="88"/>
        <v/>
      </c>
      <c r="AW329" s="655" t="str">
        <f t="shared" si="77"/>
        <v/>
      </c>
      <c r="AX329" s="655" t="str">
        <f t="shared" si="78"/>
        <v/>
      </c>
      <c r="AY329" s="655" t="str">
        <f t="shared" si="79"/>
        <v/>
      </c>
      <c r="AZ329" s="655" t="str">
        <f>IF(F329="","",IF(OR(AND(分岐管理シート!D327=4,J329="Ⅱ．物価高の克服"),AND(分岐管理シート!D327=8,J329="米国関税措置"),AND(分岐管理シート!D327=10,J329="Ⅰ．生活の安全保障・物価高への対応")),"","error"))</f>
        <v/>
      </c>
      <c r="BA329" s="644" t="str">
        <f t="shared" si="80"/>
        <v/>
      </c>
      <c r="BB329" s="644" t="str">
        <f t="shared" si="89"/>
        <v/>
      </c>
      <c r="BC329" s="656" t="str">
        <f t="shared" si="95"/>
        <v/>
      </c>
      <c r="BD329" s="657" t="str">
        <f t="shared" si="91"/>
        <v/>
      </c>
      <c r="BE329" s="644" t="str">
        <f t="shared" si="92"/>
        <v/>
      </c>
      <c r="BF329" s="655" t="str" cm="1">
        <f t="array" ref="BF329">IF(SUMPRODUCT(COUNTIF(M329:O329, M329:O329))&gt;COUNTA(M329:O329),"error","")</f>
        <v/>
      </c>
      <c r="BG329" s="644" t="str">
        <f t="shared" si="96"/>
        <v/>
      </c>
      <c r="BH329" s="644" t="str">
        <f t="shared" si="97"/>
        <v/>
      </c>
      <c r="BI329" s="644" t="str">
        <f t="shared" si="90"/>
        <v/>
      </c>
      <c r="BJ329" s="647"/>
      <c r="BK329" s="638"/>
      <c r="BL329" s="644" t="str">
        <f t="shared" si="81"/>
        <v/>
      </c>
      <c r="BM329" s="644" t="str">
        <f t="shared" si="86"/>
        <v/>
      </c>
      <c r="BN329" s="644" t="str">
        <f t="shared" si="82"/>
        <v/>
      </c>
      <c r="BO329" s="644" t="str">
        <f t="shared" si="98"/>
        <v/>
      </c>
      <c r="BP329" s="641"/>
      <c r="BQ329" s="644"/>
      <c r="BR329" s="638"/>
      <c r="BS329" s="638"/>
      <c r="BT329" s="644" t="str">
        <f t="shared" si="83"/>
        <v/>
      </c>
      <c r="BU329" s="644" t="str">
        <f t="shared" si="84"/>
        <v/>
      </c>
      <c r="BV329" s="644" t="str">
        <f>IF(F329="","",IF(OR(分岐管理シート!AE327&lt;27,分岐管理シート!AE327&gt;38),"error",""))</f>
        <v/>
      </c>
      <c r="BW329" s="644" t="str">
        <f>IF(AND(D329="R7_補正", OR(分岐管理シート!AF327&lt;27,分岐管理シート!AF327&gt;38)),"error","")</f>
        <v/>
      </c>
      <c r="BX329" s="644" t="str">
        <f>IF(F329="","",IF(OR(分岐管理シート!AG327&lt;27,分岐管理シート!AG327&gt;39),"error",""))</f>
        <v/>
      </c>
      <c r="BY329" s="644" t="str">
        <f>IF(F329="","",IF(AND(AD329="－",OR(分岐管理シート!AG327&lt;27,分岐管理シート!AG327&gt;38)),"error",IF(AND(AD329="○",分岐管理シート!AG327&lt;27),"error","")))</f>
        <v/>
      </c>
      <c r="BZ329" s="641" t="str">
        <f>IF(OR(D329="", D329="R6_補正", D329="R7_予備"),
   "",IF(F329="","",IF(AND(VLOOKUP(AE329,―!$AH$15:$AI$40,2,FALSE) &lt;= VLOOKUP(AF329,―!$AH$15:$AI$40,2,FALSE),VLOOKUP(AF329,―!$AH$15:$AI$40,2,FALSE) &lt;= VLOOKUP(AG329,―!$AH$15:$AI$40,2,FALSE)),"","error")))</f>
        <v/>
      </c>
      <c r="CA329" s="647"/>
      <c r="CB329" s="638"/>
      <c r="CC329" s="638"/>
      <c r="CD329" s="644" t="str">
        <f>IF(F329="","",IF(OR(分岐管理シート!AJ327&lt;1,分岐管理シート!AJ327&gt;88),"error",""))</f>
        <v/>
      </c>
      <c r="CE329" s="644" t="str">
        <f t="shared" si="85"/>
        <v/>
      </c>
      <c r="CF329" s="644" t="str">
        <f>IF(F329="","",IF(OR(AND(分岐管理シート!D327=4, OR(分岐管理シート!AQ327&lt;4, 分岐管理シート!AQ327&gt;9)),AND(OR(分岐管理シート!D327=8, 分岐管理シート!D327=10), OR(分岐管理シート!AQ327&lt;7, 分岐管理シート!AQ327&gt;9))),"error",""))</f>
        <v/>
      </c>
      <c r="CG329" s="644" t="str">
        <f t="shared" si="99"/>
        <v/>
      </c>
      <c r="CH329" s="644" t="str">
        <f>分岐管理シート!BD327</f>
        <v/>
      </c>
      <c r="CI329" s="666" t="str">
        <f t="shared" si="100"/>
        <v/>
      </c>
    </row>
    <row r="330" spans="1:87" ht="24" x14ac:dyDescent="0.15">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88"/>
      <c r="AN330" s="567"/>
      <c r="AO330" s="691"/>
      <c r="AP330" s="564"/>
      <c r="AQ330" s="568"/>
      <c r="AR330" s="622"/>
      <c r="AS330" s="628"/>
      <c r="AT330" s="633"/>
      <c r="AU330" s="655" t="str">
        <f t="shared" si="87"/>
        <v/>
      </c>
      <c r="AV330" s="655" t="str">
        <f t="shared" si="88"/>
        <v/>
      </c>
      <c r="AW330" s="655" t="str">
        <f t="shared" si="77"/>
        <v/>
      </c>
      <c r="AX330" s="655" t="str">
        <f t="shared" si="78"/>
        <v/>
      </c>
      <c r="AY330" s="655" t="str">
        <f t="shared" si="79"/>
        <v/>
      </c>
      <c r="AZ330" s="655" t="str">
        <f>IF(F330="","",IF(OR(AND(分岐管理シート!D328=4,J330="Ⅱ．物価高の克服"),AND(分岐管理シート!D328=8,J330="米国関税措置"),AND(分岐管理シート!D328=10,J330="Ⅰ．生活の安全保障・物価高への対応")),"","error"))</f>
        <v/>
      </c>
      <c r="BA330" s="644" t="str">
        <f t="shared" si="80"/>
        <v/>
      </c>
      <c r="BB330" s="644" t="str">
        <f t="shared" si="89"/>
        <v/>
      </c>
      <c r="BC330" s="656" t="str">
        <f t="shared" si="95"/>
        <v/>
      </c>
      <c r="BD330" s="657" t="str">
        <f t="shared" si="91"/>
        <v/>
      </c>
      <c r="BE330" s="644" t="str">
        <f t="shared" si="92"/>
        <v/>
      </c>
      <c r="BF330" s="655" t="str" cm="1">
        <f t="array" ref="BF330">IF(SUMPRODUCT(COUNTIF(M330:O330, M330:O330))&gt;COUNTA(M330:O330),"error","")</f>
        <v/>
      </c>
      <c r="BG330" s="644" t="str">
        <f t="shared" si="96"/>
        <v/>
      </c>
      <c r="BH330" s="644" t="str">
        <f t="shared" si="97"/>
        <v/>
      </c>
      <c r="BI330" s="644" t="str">
        <f t="shared" si="90"/>
        <v/>
      </c>
      <c r="BJ330" s="647"/>
      <c r="BK330" s="638"/>
      <c r="BL330" s="644" t="str">
        <f t="shared" si="81"/>
        <v/>
      </c>
      <c r="BM330" s="644" t="str">
        <f t="shared" si="86"/>
        <v/>
      </c>
      <c r="BN330" s="644" t="str">
        <f t="shared" si="82"/>
        <v/>
      </c>
      <c r="BO330" s="644" t="str">
        <f t="shared" si="98"/>
        <v/>
      </c>
      <c r="BP330" s="641"/>
      <c r="BQ330" s="644"/>
      <c r="BR330" s="638"/>
      <c r="BS330" s="638"/>
      <c r="BT330" s="644" t="str">
        <f t="shared" si="83"/>
        <v/>
      </c>
      <c r="BU330" s="644" t="str">
        <f t="shared" si="84"/>
        <v/>
      </c>
      <c r="BV330" s="644" t="str">
        <f>IF(F330="","",IF(OR(分岐管理シート!AE328&lt;27,分岐管理シート!AE328&gt;38),"error",""))</f>
        <v/>
      </c>
      <c r="BW330" s="644" t="str">
        <f>IF(AND(D330="R7_補正", OR(分岐管理シート!AF328&lt;27,分岐管理シート!AF328&gt;38)),"error","")</f>
        <v/>
      </c>
      <c r="BX330" s="644" t="str">
        <f>IF(F330="","",IF(OR(分岐管理シート!AG328&lt;27,分岐管理シート!AG328&gt;39),"error",""))</f>
        <v/>
      </c>
      <c r="BY330" s="644" t="str">
        <f>IF(F330="","",IF(AND(AD330="－",OR(分岐管理シート!AG328&lt;27,分岐管理シート!AG328&gt;38)),"error",IF(AND(AD330="○",分岐管理シート!AG328&lt;27),"error","")))</f>
        <v/>
      </c>
      <c r="BZ330" s="641" t="str">
        <f>IF(OR(D330="", D330="R6_補正", D330="R7_予備"),
   "",IF(F330="","",IF(AND(VLOOKUP(AE330,―!$AH$15:$AI$40,2,FALSE) &lt;= VLOOKUP(AF330,―!$AH$15:$AI$40,2,FALSE),VLOOKUP(AF330,―!$AH$15:$AI$40,2,FALSE) &lt;= VLOOKUP(AG330,―!$AH$15:$AI$40,2,FALSE)),"","error")))</f>
        <v/>
      </c>
      <c r="CA330" s="647"/>
      <c r="CB330" s="638"/>
      <c r="CC330" s="638"/>
      <c r="CD330" s="644" t="str">
        <f>IF(F330="","",IF(OR(分岐管理シート!AJ328&lt;1,分岐管理シート!AJ328&gt;88),"error",""))</f>
        <v/>
      </c>
      <c r="CE330" s="644" t="str">
        <f t="shared" si="85"/>
        <v/>
      </c>
      <c r="CF330" s="644" t="str">
        <f>IF(F330="","",IF(OR(AND(分岐管理シート!D328=4, OR(分岐管理シート!AQ328&lt;4, 分岐管理シート!AQ328&gt;9)),AND(OR(分岐管理シート!D328=8, 分岐管理シート!D328=10), OR(分岐管理シート!AQ328&lt;7, 分岐管理シート!AQ328&gt;9))),"error",""))</f>
        <v/>
      </c>
      <c r="CG330" s="644" t="str">
        <f t="shared" si="99"/>
        <v/>
      </c>
      <c r="CH330" s="644" t="str">
        <f>分岐管理シート!BD328</f>
        <v/>
      </c>
      <c r="CI330" s="666" t="str">
        <f t="shared" si="100"/>
        <v/>
      </c>
    </row>
    <row r="331" spans="1:87" ht="24" x14ac:dyDescent="0.15">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88"/>
      <c r="AN331" s="567"/>
      <c r="AO331" s="691"/>
      <c r="AP331" s="564"/>
      <c r="AQ331" s="568"/>
      <c r="AR331" s="622"/>
      <c r="AS331" s="628"/>
      <c r="AT331" s="633"/>
      <c r="AU331" s="655" t="str">
        <f t="shared" si="87"/>
        <v/>
      </c>
      <c r="AV331" s="655" t="str">
        <f t="shared" si="88"/>
        <v/>
      </c>
      <c r="AW331" s="655" t="str">
        <f t="shared" ref="AW331:AW394" si="101">IF(F331="","",IF(G331="○","","error"))</f>
        <v/>
      </c>
      <c r="AX331" s="655" t="str">
        <f t="shared" ref="AX331:AX394" si="102">IF(F331="","",IF(H331="○","","error"))</f>
        <v/>
      </c>
      <c r="AY331" s="655" t="str">
        <f t="shared" ref="AY331:AY394" si="103">IF(F331="","",IF(I331="","error",""))</f>
        <v/>
      </c>
      <c r="AZ331" s="655" t="str">
        <f>IF(F331="","",IF(OR(AND(分岐管理シート!D329=4,J331="Ⅱ．物価高の克服"),AND(分岐管理シート!D329=8,J331="米国関税措置"),AND(分岐管理シート!D329=10,J331="Ⅰ．生活の安全保障・物価高への対応")),"","error"))</f>
        <v/>
      </c>
      <c r="BA331" s="644" t="str">
        <f t="shared" ref="BA331:BA394" si="104">IF(F331="","",IF(K331="○","","error"))</f>
        <v/>
      </c>
      <c r="BB331" s="644" t="str">
        <f t="shared" si="89"/>
        <v/>
      </c>
      <c r="BC331" s="656" t="str">
        <f t="shared" si="95"/>
        <v/>
      </c>
      <c r="BD331" s="657" t="str">
        <f t="shared" si="91"/>
        <v/>
      </c>
      <c r="BE331" s="644" t="str">
        <f t="shared" si="92"/>
        <v/>
      </c>
      <c r="BF331" s="655" t="str" cm="1">
        <f t="array" ref="BF331">IF(SUMPRODUCT(COUNTIF(M331:O331, M331:O331))&gt;COUNTA(M331:O331),"error","")</f>
        <v/>
      </c>
      <c r="BG331" s="644" t="str">
        <f t="shared" si="96"/>
        <v/>
      </c>
      <c r="BH331" s="644" t="str">
        <f t="shared" si="97"/>
        <v/>
      </c>
      <c r="BI331" s="644" t="str">
        <f t="shared" si="90"/>
        <v/>
      </c>
      <c r="BJ331" s="647"/>
      <c r="BK331" s="638"/>
      <c r="BL331" s="644" t="str">
        <f t="shared" ref="BL331:BL394" si="105">IF(F331="","",IF(R331&gt;0,"","error"))</f>
        <v/>
      </c>
      <c r="BM331" s="644" t="str">
        <f t="shared" si="86"/>
        <v/>
      </c>
      <c r="BN331" s="644" t="str">
        <f t="shared" ref="BN331:BN394" si="106">IF(F331="","",IF(Q331&gt;0,"","error"))</f>
        <v/>
      </c>
      <c r="BO331" s="644" t="str">
        <f t="shared" si="98"/>
        <v/>
      </c>
      <c r="BP331" s="641"/>
      <c r="BQ331" s="644"/>
      <c r="BR331" s="638"/>
      <c r="BS331" s="638"/>
      <c r="BT331" s="644" t="str">
        <f t="shared" ref="BT331:BT394" si="107">IF(F331="","",IF(AA331="","error",""))</f>
        <v/>
      </c>
      <c r="BU331" s="644" t="str">
        <f t="shared" ref="BU331:BU394" si="108">IF(F331="","",IF(OR(AB331="",AC331="",AD331=""),"error",""))</f>
        <v/>
      </c>
      <c r="BV331" s="644" t="str">
        <f>IF(F331="","",IF(OR(分岐管理シート!AE329&lt;27,分岐管理シート!AE329&gt;38),"error",""))</f>
        <v/>
      </c>
      <c r="BW331" s="644" t="str">
        <f>IF(AND(D331="R7_補正", OR(分岐管理シート!AF329&lt;27,分岐管理シート!AF329&gt;38)),"error","")</f>
        <v/>
      </c>
      <c r="BX331" s="644" t="str">
        <f>IF(F331="","",IF(OR(分岐管理シート!AG329&lt;27,分岐管理シート!AG329&gt;39),"error",""))</f>
        <v/>
      </c>
      <c r="BY331" s="644" t="str">
        <f>IF(F331="","",IF(AND(AD331="－",OR(分岐管理シート!AG329&lt;27,分岐管理シート!AG329&gt;38)),"error",IF(AND(AD331="○",分岐管理シート!AG329&lt;27),"error","")))</f>
        <v/>
      </c>
      <c r="BZ331" s="641" t="str">
        <f>IF(OR(D331="", D331="R6_補正", D331="R7_予備"),
   "",IF(F331="","",IF(AND(VLOOKUP(AE331,―!$AH$15:$AI$40,2,FALSE) &lt;= VLOOKUP(AF331,―!$AH$15:$AI$40,2,FALSE),VLOOKUP(AF331,―!$AH$15:$AI$40,2,FALSE) &lt;= VLOOKUP(AG331,―!$AH$15:$AI$40,2,FALSE)),"","error")))</f>
        <v/>
      </c>
      <c r="CA331" s="647"/>
      <c r="CB331" s="638"/>
      <c r="CC331" s="638"/>
      <c r="CD331" s="644" t="str">
        <f>IF(F331="","",IF(OR(分岐管理シート!AJ329&lt;1,分岐管理シート!AJ329&gt;88),"error",""))</f>
        <v/>
      </c>
      <c r="CE331" s="644" t="str">
        <f t="shared" si="85"/>
        <v/>
      </c>
      <c r="CF331" s="644" t="str">
        <f>IF(F331="","",IF(OR(AND(分岐管理シート!D329=4, OR(分岐管理シート!AQ329&lt;4, 分岐管理シート!AQ329&gt;9)),AND(OR(分岐管理シート!D329=8, 分岐管理シート!D329=10), OR(分岐管理シート!AQ329&lt;7, 分岐管理シート!AQ329&gt;9))),"error",""))</f>
        <v/>
      </c>
      <c r="CG331" s="644" t="str">
        <f t="shared" si="99"/>
        <v/>
      </c>
      <c r="CH331" s="644" t="str">
        <f>分岐管理シート!BD329</f>
        <v/>
      </c>
      <c r="CI331" s="666" t="str">
        <f t="shared" si="100"/>
        <v/>
      </c>
    </row>
    <row r="332" spans="1:87" ht="24" x14ac:dyDescent="0.15">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88"/>
      <c r="AN332" s="567"/>
      <c r="AO332" s="691"/>
      <c r="AP332" s="564"/>
      <c r="AQ332" s="568"/>
      <c r="AR332" s="622"/>
      <c r="AS332" s="628"/>
      <c r="AT332" s="633"/>
      <c r="AU332" s="655" t="str">
        <f t="shared" si="87"/>
        <v/>
      </c>
      <c r="AV332" s="655" t="str">
        <f t="shared" si="88"/>
        <v/>
      </c>
      <c r="AW332" s="655" t="str">
        <f t="shared" si="101"/>
        <v/>
      </c>
      <c r="AX332" s="655" t="str">
        <f t="shared" si="102"/>
        <v/>
      </c>
      <c r="AY332" s="655" t="str">
        <f t="shared" si="103"/>
        <v/>
      </c>
      <c r="AZ332" s="655" t="str">
        <f>IF(F332="","",IF(OR(AND(分岐管理シート!D330=4,J332="Ⅱ．物価高の克服"),AND(分岐管理シート!D330=8,J332="米国関税措置"),AND(分岐管理シート!D330=10,J332="Ⅰ．生活の安全保障・物価高への対応")),"","error"))</f>
        <v/>
      </c>
      <c r="BA332" s="644" t="str">
        <f t="shared" si="104"/>
        <v/>
      </c>
      <c r="BB332" s="644" t="str">
        <f t="shared" si="89"/>
        <v/>
      </c>
      <c r="BC332" s="656" t="str">
        <f t="shared" si="95"/>
        <v/>
      </c>
      <c r="BD332" s="657" t="str">
        <f t="shared" si="91"/>
        <v/>
      </c>
      <c r="BE332" s="644" t="str">
        <f t="shared" si="92"/>
        <v/>
      </c>
      <c r="BF332" s="655" t="str" cm="1">
        <f t="array" ref="BF332">IF(SUMPRODUCT(COUNTIF(M332:O332, M332:O332))&gt;COUNTA(M332:O332),"error","")</f>
        <v/>
      </c>
      <c r="BG332" s="644" t="str">
        <f t="shared" si="96"/>
        <v/>
      </c>
      <c r="BH332" s="644" t="str">
        <f t="shared" si="97"/>
        <v/>
      </c>
      <c r="BI332" s="644" t="str">
        <f t="shared" si="90"/>
        <v/>
      </c>
      <c r="BJ332" s="647"/>
      <c r="BK332" s="638"/>
      <c r="BL332" s="644" t="str">
        <f t="shared" si="105"/>
        <v/>
      </c>
      <c r="BM332" s="644" t="str">
        <f t="shared" si="86"/>
        <v/>
      </c>
      <c r="BN332" s="644" t="str">
        <f t="shared" si="106"/>
        <v/>
      </c>
      <c r="BO332" s="644" t="str">
        <f t="shared" si="98"/>
        <v/>
      </c>
      <c r="BP332" s="641"/>
      <c r="BQ332" s="644"/>
      <c r="BR332" s="638"/>
      <c r="BS332" s="638"/>
      <c r="BT332" s="644" t="str">
        <f t="shared" si="107"/>
        <v/>
      </c>
      <c r="BU332" s="644" t="str">
        <f t="shared" si="108"/>
        <v/>
      </c>
      <c r="BV332" s="644" t="str">
        <f>IF(F332="","",IF(OR(分岐管理シート!AE330&lt;27,分岐管理シート!AE330&gt;38),"error",""))</f>
        <v/>
      </c>
      <c r="BW332" s="644" t="str">
        <f>IF(AND(D332="R7_補正", OR(分岐管理シート!AF330&lt;27,分岐管理シート!AF330&gt;38)),"error","")</f>
        <v/>
      </c>
      <c r="BX332" s="644" t="str">
        <f>IF(F332="","",IF(OR(分岐管理シート!AG330&lt;27,分岐管理シート!AG330&gt;39),"error",""))</f>
        <v/>
      </c>
      <c r="BY332" s="644" t="str">
        <f>IF(F332="","",IF(AND(AD332="－",OR(分岐管理シート!AG330&lt;27,分岐管理シート!AG330&gt;38)),"error",IF(AND(AD332="○",分岐管理シート!AG330&lt;27),"error","")))</f>
        <v/>
      </c>
      <c r="BZ332" s="641" t="str">
        <f>IF(OR(D332="", D332="R6_補正", D332="R7_予備"),
   "",IF(F332="","",IF(AND(VLOOKUP(AE332,―!$AH$15:$AI$40,2,FALSE) &lt;= VLOOKUP(AF332,―!$AH$15:$AI$40,2,FALSE),VLOOKUP(AF332,―!$AH$15:$AI$40,2,FALSE) &lt;= VLOOKUP(AG332,―!$AH$15:$AI$40,2,FALSE)),"","error")))</f>
        <v/>
      </c>
      <c r="CA332" s="647"/>
      <c r="CB332" s="638"/>
      <c r="CC332" s="638"/>
      <c r="CD332" s="644" t="str">
        <f>IF(F332="","",IF(OR(分岐管理シート!AJ330&lt;1,分岐管理シート!AJ330&gt;88),"error",""))</f>
        <v/>
      </c>
      <c r="CE332" s="644" t="str">
        <f t="shared" ref="CE332:CE395" si="109">IF(F332="","",IF(OR(AH332="",AI332="",AP332=""),"error",""))</f>
        <v/>
      </c>
      <c r="CF332" s="644" t="str">
        <f>IF(F332="","",IF(OR(AND(分岐管理シート!D330=4, OR(分岐管理シート!AQ330&lt;4, 分岐管理シート!AQ330&gt;9)),AND(OR(分岐管理シート!D330=8, 分岐管理シート!D330=10), OR(分岐管理シート!AQ330&lt;7, 分岐管理シート!AQ330&gt;9))),"error",""))</f>
        <v/>
      </c>
      <c r="CG332" s="644" t="str">
        <f t="shared" si="99"/>
        <v/>
      </c>
      <c r="CH332" s="644" t="str">
        <f>分岐管理シート!BD330</f>
        <v/>
      </c>
      <c r="CI332" s="666" t="str">
        <f t="shared" si="100"/>
        <v/>
      </c>
    </row>
    <row r="333" spans="1:87" ht="24" x14ac:dyDescent="0.15">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88"/>
      <c r="AN333" s="567"/>
      <c r="AO333" s="691"/>
      <c r="AP333" s="564"/>
      <c r="AQ333" s="568"/>
      <c r="AR333" s="622"/>
      <c r="AS333" s="628"/>
      <c r="AT333" s="633"/>
      <c r="AU333" s="655" t="str">
        <f t="shared" si="87"/>
        <v/>
      </c>
      <c r="AV333" s="655" t="str">
        <f t="shared" si="88"/>
        <v/>
      </c>
      <c r="AW333" s="655" t="str">
        <f t="shared" si="101"/>
        <v/>
      </c>
      <c r="AX333" s="655" t="str">
        <f t="shared" si="102"/>
        <v/>
      </c>
      <c r="AY333" s="655" t="str">
        <f t="shared" si="103"/>
        <v/>
      </c>
      <c r="AZ333" s="655" t="str">
        <f>IF(F333="","",IF(OR(AND(分岐管理シート!D331=4,J333="Ⅱ．物価高の克服"),AND(分岐管理シート!D331=8,J333="米国関税措置"),AND(分岐管理シート!D331=10,J333="Ⅰ．生活の安全保障・物価高への対応")),"","error"))</f>
        <v/>
      </c>
      <c r="BA333" s="644" t="str">
        <f t="shared" si="104"/>
        <v/>
      </c>
      <c r="BB333" s="644" t="str">
        <f t="shared" si="89"/>
        <v/>
      </c>
      <c r="BC333" s="656" t="str">
        <f t="shared" si="95"/>
        <v/>
      </c>
      <c r="BD333" s="657" t="str">
        <f t="shared" si="91"/>
        <v/>
      </c>
      <c r="BE333" s="644" t="str">
        <f t="shared" si="92"/>
        <v/>
      </c>
      <c r="BF333" s="655" t="str" cm="1">
        <f t="array" ref="BF333">IF(SUMPRODUCT(COUNTIF(M333:O333, M333:O333))&gt;COUNTA(M333:O333),"error","")</f>
        <v/>
      </c>
      <c r="BG333" s="644" t="str">
        <f t="shared" si="96"/>
        <v/>
      </c>
      <c r="BH333" s="644" t="str">
        <f t="shared" si="97"/>
        <v/>
      </c>
      <c r="BI333" s="644" t="str">
        <f t="shared" si="90"/>
        <v/>
      </c>
      <c r="BJ333" s="647"/>
      <c r="BK333" s="638"/>
      <c r="BL333" s="644" t="str">
        <f t="shared" si="105"/>
        <v/>
      </c>
      <c r="BM333" s="644" t="str">
        <f t="shared" si="86"/>
        <v/>
      </c>
      <c r="BN333" s="644" t="str">
        <f t="shared" si="106"/>
        <v/>
      </c>
      <c r="BO333" s="644" t="str">
        <f t="shared" si="98"/>
        <v/>
      </c>
      <c r="BP333" s="641"/>
      <c r="BQ333" s="644"/>
      <c r="BR333" s="638"/>
      <c r="BS333" s="638"/>
      <c r="BT333" s="644" t="str">
        <f t="shared" si="107"/>
        <v/>
      </c>
      <c r="BU333" s="644" t="str">
        <f t="shared" si="108"/>
        <v/>
      </c>
      <c r="BV333" s="644" t="str">
        <f>IF(F333="","",IF(OR(分岐管理シート!AE331&lt;27,分岐管理シート!AE331&gt;38),"error",""))</f>
        <v/>
      </c>
      <c r="BW333" s="644" t="str">
        <f>IF(AND(D333="R7_補正", OR(分岐管理シート!AF331&lt;27,分岐管理シート!AF331&gt;38)),"error","")</f>
        <v/>
      </c>
      <c r="BX333" s="644" t="str">
        <f>IF(F333="","",IF(OR(分岐管理シート!AG331&lt;27,分岐管理シート!AG331&gt;39),"error",""))</f>
        <v/>
      </c>
      <c r="BY333" s="644" t="str">
        <f>IF(F333="","",IF(AND(AD333="－",OR(分岐管理シート!AG331&lt;27,分岐管理シート!AG331&gt;38)),"error",IF(AND(AD333="○",分岐管理シート!AG331&lt;27),"error","")))</f>
        <v/>
      </c>
      <c r="BZ333" s="641" t="str">
        <f>IF(OR(D333="", D333="R6_補正", D333="R7_予備"),
   "",IF(F333="","",IF(AND(VLOOKUP(AE333,―!$AH$15:$AI$40,2,FALSE) &lt;= VLOOKUP(AF333,―!$AH$15:$AI$40,2,FALSE),VLOOKUP(AF333,―!$AH$15:$AI$40,2,FALSE) &lt;= VLOOKUP(AG333,―!$AH$15:$AI$40,2,FALSE)),"","error")))</f>
        <v/>
      </c>
      <c r="CA333" s="647"/>
      <c r="CB333" s="638"/>
      <c r="CC333" s="638"/>
      <c r="CD333" s="644" t="str">
        <f>IF(F333="","",IF(OR(分岐管理シート!AJ331&lt;1,分岐管理シート!AJ331&gt;88),"error",""))</f>
        <v/>
      </c>
      <c r="CE333" s="644" t="str">
        <f t="shared" si="109"/>
        <v/>
      </c>
      <c r="CF333" s="644" t="str">
        <f>IF(F333="","",IF(OR(AND(分岐管理シート!D331=4, OR(分岐管理シート!AQ331&lt;4, 分岐管理シート!AQ331&gt;9)),AND(OR(分岐管理シート!D331=8, 分岐管理シート!D331=10), OR(分岐管理シート!AQ331&lt;7, 分岐管理シート!AQ331&gt;9))),"error",""))</f>
        <v/>
      </c>
      <c r="CG333" s="644" t="str">
        <f t="shared" si="99"/>
        <v/>
      </c>
      <c r="CH333" s="644" t="str">
        <f>分岐管理シート!BD331</f>
        <v/>
      </c>
      <c r="CI333" s="666" t="str">
        <f t="shared" si="100"/>
        <v/>
      </c>
    </row>
    <row r="334" spans="1:87" ht="24" x14ac:dyDescent="0.15">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88"/>
      <c r="AN334" s="567"/>
      <c r="AO334" s="691"/>
      <c r="AP334" s="564"/>
      <c r="AQ334" s="568"/>
      <c r="AR334" s="622"/>
      <c r="AS334" s="628"/>
      <c r="AT334" s="633"/>
      <c r="AU334" s="655" t="str">
        <f t="shared" si="87"/>
        <v/>
      </c>
      <c r="AV334" s="655" t="str">
        <f t="shared" si="88"/>
        <v/>
      </c>
      <c r="AW334" s="655" t="str">
        <f t="shared" si="101"/>
        <v/>
      </c>
      <c r="AX334" s="655" t="str">
        <f t="shared" si="102"/>
        <v/>
      </c>
      <c r="AY334" s="655" t="str">
        <f t="shared" si="103"/>
        <v/>
      </c>
      <c r="AZ334" s="655" t="str">
        <f>IF(F334="","",IF(OR(AND(分岐管理シート!D332=4,J334="Ⅱ．物価高の克服"),AND(分岐管理シート!D332=8,J334="米国関税措置"),AND(分岐管理シート!D332=10,J334="Ⅰ．生活の安全保障・物価高への対応")),"","error"))</f>
        <v/>
      </c>
      <c r="BA334" s="644" t="str">
        <f t="shared" si="104"/>
        <v/>
      </c>
      <c r="BB334" s="644" t="str">
        <f t="shared" si="89"/>
        <v/>
      </c>
      <c r="BC334" s="656" t="str">
        <f t="shared" si="95"/>
        <v/>
      </c>
      <c r="BD334" s="657" t="str">
        <f t="shared" si="91"/>
        <v/>
      </c>
      <c r="BE334" s="644" t="str">
        <f t="shared" si="92"/>
        <v/>
      </c>
      <c r="BF334" s="655" t="str" cm="1">
        <f t="array" ref="BF334">IF(SUMPRODUCT(COUNTIF(M334:O334, M334:O334))&gt;COUNTA(M334:O334),"error","")</f>
        <v/>
      </c>
      <c r="BG334" s="644" t="str">
        <f t="shared" si="96"/>
        <v/>
      </c>
      <c r="BH334" s="644" t="str">
        <f t="shared" si="97"/>
        <v/>
      </c>
      <c r="BI334" s="644" t="str">
        <f t="shared" si="90"/>
        <v/>
      </c>
      <c r="BJ334" s="647"/>
      <c r="BK334" s="638"/>
      <c r="BL334" s="644" t="str">
        <f t="shared" si="105"/>
        <v/>
      </c>
      <c r="BM334" s="644" t="str">
        <f t="shared" ref="BM334:BM397" si="110">IF(F334="","",IF(R334=INT(R334),"","error"))</f>
        <v/>
      </c>
      <c r="BN334" s="644" t="str">
        <f t="shared" si="106"/>
        <v/>
      </c>
      <c r="BO334" s="644" t="str">
        <f t="shared" si="98"/>
        <v/>
      </c>
      <c r="BP334" s="641"/>
      <c r="BQ334" s="644"/>
      <c r="BR334" s="638"/>
      <c r="BS334" s="638"/>
      <c r="BT334" s="644" t="str">
        <f t="shared" si="107"/>
        <v/>
      </c>
      <c r="BU334" s="644" t="str">
        <f t="shared" si="108"/>
        <v/>
      </c>
      <c r="BV334" s="644" t="str">
        <f>IF(F334="","",IF(OR(分岐管理シート!AE332&lt;27,分岐管理シート!AE332&gt;38),"error",""))</f>
        <v/>
      </c>
      <c r="BW334" s="644" t="str">
        <f>IF(AND(D334="R7_補正", OR(分岐管理シート!AF332&lt;27,分岐管理シート!AF332&gt;38)),"error","")</f>
        <v/>
      </c>
      <c r="BX334" s="644" t="str">
        <f>IF(F334="","",IF(OR(分岐管理シート!AG332&lt;27,分岐管理シート!AG332&gt;39),"error",""))</f>
        <v/>
      </c>
      <c r="BY334" s="644" t="str">
        <f>IF(F334="","",IF(AND(AD334="－",OR(分岐管理シート!AG332&lt;27,分岐管理シート!AG332&gt;38)),"error",IF(AND(AD334="○",分岐管理シート!AG332&lt;27),"error","")))</f>
        <v/>
      </c>
      <c r="BZ334" s="641" t="str">
        <f>IF(OR(D334="", D334="R6_補正", D334="R7_予備"),
   "",IF(F334="","",IF(AND(VLOOKUP(AE334,―!$AH$15:$AI$40,2,FALSE) &lt;= VLOOKUP(AF334,―!$AH$15:$AI$40,2,FALSE),VLOOKUP(AF334,―!$AH$15:$AI$40,2,FALSE) &lt;= VLOOKUP(AG334,―!$AH$15:$AI$40,2,FALSE)),"","error")))</f>
        <v/>
      </c>
      <c r="CA334" s="647"/>
      <c r="CB334" s="638"/>
      <c r="CC334" s="638"/>
      <c r="CD334" s="644" t="str">
        <f>IF(F334="","",IF(OR(分岐管理シート!AJ332&lt;1,分岐管理シート!AJ332&gt;88),"error",""))</f>
        <v/>
      </c>
      <c r="CE334" s="644" t="str">
        <f t="shared" si="109"/>
        <v/>
      </c>
      <c r="CF334" s="644" t="str">
        <f>IF(F334="","",IF(OR(AND(分岐管理シート!D332=4, OR(分岐管理シート!AQ332&lt;4, 分岐管理シート!AQ332&gt;9)),AND(OR(分岐管理シート!D332=8, 分岐管理シート!D332=10), OR(分岐管理シート!AQ332&lt;7, 分岐管理シート!AQ332&gt;9))),"error",""))</f>
        <v/>
      </c>
      <c r="CG334" s="644" t="str">
        <f t="shared" si="99"/>
        <v/>
      </c>
      <c r="CH334" s="644" t="str">
        <f>分岐管理シート!BD332</f>
        <v/>
      </c>
      <c r="CI334" s="666" t="str">
        <f t="shared" si="100"/>
        <v/>
      </c>
    </row>
    <row r="335" spans="1:87" ht="24" x14ac:dyDescent="0.15">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88"/>
      <c r="AN335" s="567"/>
      <c r="AO335" s="691"/>
      <c r="AP335" s="564"/>
      <c r="AQ335" s="568"/>
      <c r="AR335" s="622"/>
      <c r="AS335" s="628"/>
      <c r="AT335" s="633"/>
      <c r="AU335" s="655" t="str">
        <f t="shared" ref="AU335:AU398" si="111">IF(F335="","",IF(OR(D335="R6_補正",D335="R7_予備",D335="R7_補正"),"","error"))</f>
        <v/>
      </c>
      <c r="AV335" s="655" t="str">
        <f t="shared" ref="AV335:AV398" si="112">IF(F335="","",IF(E335="推奨事業","","error"))</f>
        <v/>
      </c>
      <c r="AW335" s="655" t="str">
        <f t="shared" si="101"/>
        <v/>
      </c>
      <c r="AX335" s="655" t="str">
        <f t="shared" si="102"/>
        <v/>
      </c>
      <c r="AY335" s="655" t="str">
        <f t="shared" si="103"/>
        <v/>
      </c>
      <c r="AZ335" s="655" t="str">
        <f>IF(F335="","",IF(OR(AND(分岐管理シート!D333=4,J335="Ⅱ．物価高の克服"),AND(分岐管理シート!D333=8,J335="米国関税措置"),AND(分岐管理シート!D333=10,J335="Ⅰ．生活の安全保障・物価高への対応")),"","error"))</f>
        <v/>
      </c>
      <c r="BA335" s="644" t="str">
        <f t="shared" si="104"/>
        <v/>
      </c>
      <c r="BB335" s="644" t="str">
        <f t="shared" ref="BB335:BB398" si="113">IF(F335="","",IF(L335="","error",""))</f>
        <v/>
      </c>
      <c r="BC335" s="656" t="str">
        <f t="shared" si="95"/>
        <v/>
      </c>
      <c r="BD335" s="657" t="str">
        <f t="shared" si="91"/>
        <v/>
      </c>
      <c r="BE335" s="644" t="str">
        <f t="shared" si="92"/>
        <v/>
      </c>
      <c r="BF335" s="655" t="str" cm="1">
        <f t="array" ref="BF335">IF(SUMPRODUCT(COUNTIF(M335:O335, M335:O335))&gt;COUNTA(M335:O335),"error","")</f>
        <v/>
      </c>
      <c r="BG335" s="644" t="str">
        <f t="shared" si="96"/>
        <v/>
      </c>
      <c r="BH335" s="644" t="str">
        <f t="shared" si="97"/>
        <v/>
      </c>
      <c r="BI335" s="644" t="str">
        <f t="shared" ref="BI335:BI398" si="114">IF(F335="","",IF(OR(AND(D335="R6_補正",S335&gt;0,W335=0,X335=0),AND(D335="R7_予備",S335=0,W335&gt;0,X335=0),AND(D335="R7_補正",S335=0,W335=0,X335&gt;0)),"","error"))</f>
        <v/>
      </c>
      <c r="BJ335" s="647"/>
      <c r="BK335" s="638"/>
      <c r="BL335" s="644" t="str">
        <f t="shared" si="105"/>
        <v/>
      </c>
      <c r="BM335" s="644" t="str">
        <f t="shared" si="110"/>
        <v/>
      </c>
      <c r="BN335" s="644" t="str">
        <f t="shared" si="106"/>
        <v/>
      </c>
      <c r="BO335" s="644" t="str">
        <f t="shared" si="98"/>
        <v/>
      </c>
      <c r="BP335" s="641"/>
      <c r="BQ335" s="644"/>
      <c r="BR335" s="638"/>
      <c r="BS335" s="638"/>
      <c r="BT335" s="644" t="str">
        <f t="shared" si="107"/>
        <v/>
      </c>
      <c r="BU335" s="644" t="str">
        <f t="shared" si="108"/>
        <v/>
      </c>
      <c r="BV335" s="644" t="str">
        <f>IF(F335="","",IF(OR(分岐管理シート!AE333&lt;27,分岐管理シート!AE333&gt;38),"error",""))</f>
        <v/>
      </c>
      <c r="BW335" s="644" t="str">
        <f>IF(AND(D335="R7_補正", OR(分岐管理シート!AF333&lt;27,分岐管理シート!AF333&gt;38)),"error","")</f>
        <v/>
      </c>
      <c r="BX335" s="644" t="str">
        <f>IF(F335="","",IF(OR(分岐管理シート!AG333&lt;27,分岐管理シート!AG333&gt;39),"error",""))</f>
        <v/>
      </c>
      <c r="BY335" s="644" t="str">
        <f>IF(F335="","",IF(AND(AD335="－",OR(分岐管理シート!AG333&lt;27,分岐管理シート!AG333&gt;38)),"error",IF(AND(AD335="○",分岐管理シート!AG333&lt;27),"error","")))</f>
        <v/>
      </c>
      <c r="BZ335" s="641" t="str">
        <f>IF(OR(D335="", D335="R6_補正", D335="R7_予備"),
   "",IF(F335="","",IF(AND(VLOOKUP(AE335,―!$AH$15:$AI$40,2,FALSE) &lt;= VLOOKUP(AF335,―!$AH$15:$AI$40,2,FALSE),VLOOKUP(AF335,―!$AH$15:$AI$40,2,FALSE) &lt;= VLOOKUP(AG335,―!$AH$15:$AI$40,2,FALSE)),"","error")))</f>
        <v/>
      </c>
      <c r="CA335" s="647"/>
      <c r="CB335" s="638"/>
      <c r="CC335" s="638"/>
      <c r="CD335" s="644" t="str">
        <f>IF(F335="","",IF(OR(分岐管理シート!AJ333&lt;1,分岐管理シート!AJ333&gt;88),"error",""))</f>
        <v/>
      </c>
      <c r="CE335" s="644" t="str">
        <f t="shared" si="109"/>
        <v/>
      </c>
      <c r="CF335" s="644" t="str">
        <f>IF(F335="","",IF(OR(AND(分岐管理シート!D333=4, OR(分岐管理シート!AQ333&lt;4, 分岐管理シート!AQ333&gt;9)),AND(OR(分岐管理シート!D333=8, 分岐管理シート!D333=10), OR(分岐管理シート!AQ333&lt;7, 分岐管理シート!AQ333&gt;9))),"error",""))</f>
        <v/>
      </c>
      <c r="CG335" s="644" t="str">
        <f t="shared" si="99"/>
        <v/>
      </c>
      <c r="CH335" s="644" t="str">
        <f>分岐管理シート!BD333</f>
        <v/>
      </c>
      <c r="CI335" s="666" t="str">
        <f t="shared" si="100"/>
        <v/>
      </c>
    </row>
    <row r="336" spans="1:87" ht="24" x14ac:dyDescent="0.15">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88"/>
      <c r="AN336" s="567"/>
      <c r="AO336" s="691"/>
      <c r="AP336" s="564"/>
      <c r="AQ336" s="568"/>
      <c r="AR336" s="622"/>
      <c r="AS336" s="628"/>
      <c r="AT336" s="633"/>
      <c r="AU336" s="655" t="str">
        <f t="shared" si="111"/>
        <v/>
      </c>
      <c r="AV336" s="655" t="str">
        <f t="shared" si="112"/>
        <v/>
      </c>
      <c r="AW336" s="655" t="str">
        <f t="shared" si="101"/>
        <v/>
      </c>
      <c r="AX336" s="655" t="str">
        <f t="shared" si="102"/>
        <v/>
      </c>
      <c r="AY336" s="655" t="str">
        <f t="shared" si="103"/>
        <v/>
      </c>
      <c r="AZ336" s="655" t="str">
        <f>IF(F336="","",IF(OR(AND(分岐管理シート!D334=4,J336="Ⅱ．物価高の克服"),AND(分岐管理シート!D334=8,J336="米国関税措置"),AND(分岐管理シート!D334=10,J336="Ⅰ．生活の安全保障・物価高への対応")),"","error"))</f>
        <v/>
      </c>
      <c r="BA336" s="644" t="str">
        <f t="shared" si="104"/>
        <v/>
      </c>
      <c r="BB336" s="644" t="str">
        <f t="shared" si="113"/>
        <v/>
      </c>
      <c r="BC336" s="656" t="str">
        <f t="shared" si="95"/>
        <v/>
      </c>
      <c r="BD336" s="657" t="str">
        <f t="shared" ref="BD336:BD399" si="115">IF(AND(M336="", N336&lt;&gt;""), "error", "")</f>
        <v/>
      </c>
      <c r="BE336" s="644" t="str">
        <f t="shared" ref="BE336:BE399" si="116">IF(AND(N336="", O336&lt;&gt;""), "error", "")</f>
        <v/>
      </c>
      <c r="BF336" s="655" t="str" cm="1">
        <f t="array" ref="BF336">IF(SUMPRODUCT(COUNTIF(M336:O336, M336:O336))&gt;COUNTA(M336:O336),"error","")</f>
        <v/>
      </c>
      <c r="BG336" s="644" t="str">
        <f t="shared" si="96"/>
        <v/>
      </c>
      <c r="BH336" s="644" t="str">
        <f t="shared" si="97"/>
        <v/>
      </c>
      <c r="BI336" s="644" t="str">
        <f t="shared" si="114"/>
        <v/>
      </c>
      <c r="BJ336" s="647"/>
      <c r="BK336" s="638"/>
      <c r="BL336" s="644" t="str">
        <f t="shared" si="105"/>
        <v/>
      </c>
      <c r="BM336" s="644" t="str">
        <f t="shared" si="110"/>
        <v/>
      </c>
      <c r="BN336" s="644" t="str">
        <f t="shared" si="106"/>
        <v/>
      </c>
      <c r="BO336" s="644" t="str">
        <f t="shared" si="98"/>
        <v/>
      </c>
      <c r="BP336" s="641"/>
      <c r="BQ336" s="644"/>
      <c r="BR336" s="638"/>
      <c r="BS336" s="638"/>
      <c r="BT336" s="644" t="str">
        <f t="shared" si="107"/>
        <v/>
      </c>
      <c r="BU336" s="644" t="str">
        <f t="shared" si="108"/>
        <v/>
      </c>
      <c r="BV336" s="644" t="str">
        <f>IF(F336="","",IF(OR(分岐管理シート!AE334&lt;27,分岐管理シート!AE334&gt;38),"error",""))</f>
        <v/>
      </c>
      <c r="BW336" s="644" t="str">
        <f>IF(AND(D336="R7_補正", OR(分岐管理シート!AF334&lt;27,分岐管理シート!AF334&gt;38)),"error","")</f>
        <v/>
      </c>
      <c r="BX336" s="644" t="str">
        <f>IF(F336="","",IF(OR(分岐管理シート!AG334&lt;27,分岐管理シート!AG334&gt;39),"error",""))</f>
        <v/>
      </c>
      <c r="BY336" s="644" t="str">
        <f>IF(F336="","",IF(AND(AD336="－",OR(分岐管理シート!AG334&lt;27,分岐管理シート!AG334&gt;38)),"error",IF(AND(AD336="○",分岐管理シート!AG334&lt;27),"error","")))</f>
        <v/>
      </c>
      <c r="BZ336" s="641" t="str">
        <f>IF(OR(D336="", D336="R6_補正", D336="R7_予備"),
   "",IF(F336="","",IF(AND(VLOOKUP(AE336,―!$AH$15:$AI$40,2,FALSE) &lt;= VLOOKUP(AF336,―!$AH$15:$AI$40,2,FALSE),VLOOKUP(AF336,―!$AH$15:$AI$40,2,FALSE) &lt;= VLOOKUP(AG336,―!$AH$15:$AI$40,2,FALSE)),"","error")))</f>
        <v/>
      </c>
      <c r="CA336" s="647"/>
      <c r="CB336" s="638"/>
      <c r="CC336" s="638"/>
      <c r="CD336" s="644" t="str">
        <f>IF(F336="","",IF(OR(分岐管理シート!AJ334&lt;1,分岐管理シート!AJ334&gt;88),"error",""))</f>
        <v/>
      </c>
      <c r="CE336" s="644" t="str">
        <f t="shared" si="109"/>
        <v/>
      </c>
      <c r="CF336" s="644" t="str">
        <f>IF(F336="","",IF(OR(AND(分岐管理シート!D334=4, OR(分岐管理シート!AQ334&lt;4, 分岐管理シート!AQ334&gt;9)),AND(OR(分岐管理シート!D334=8, 分岐管理シート!D334=10), OR(分岐管理シート!AQ334&lt;7, 分岐管理シート!AQ334&gt;9))),"error",""))</f>
        <v/>
      </c>
      <c r="CG336" s="644" t="str">
        <f t="shared" si="99"/>
        <v/>
      </c>
      <c r="CH336" s="644" t="str">
        <f>分岐管理シート!BD334</f>
        <v/>
      </c>
      <c r="CI336" s="666" t="str">
        <f t="shared" si="100"/>
        <v/>
      </c>
    </row>
    <row r="337" spans="1:87" ht="24" x14ac:dyDescent="0.15">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88"/>
      <c r="AN337" s="567"/>
      <c r="AO337" s="691"/>
      <c r="AP337" s="564"/>
      <c r="AQ337" s="568"/>
      <c r="AR337" s="622"/>
      <c r="AS337" s="628"/>
      <c r="AT337" s="633"/>
      <c r="AU337" s="655" t="str">
        <f t="shared" si="111"/>
        <v/>
      </c>
      <c r="AV337" s="655" t="str">
        <f t="shared" si="112"/>
        <v/>
      </c>
      <c r="AW337" s="655" t="str">
        <f t="shared" si="101"/>
        <v/>
      </c>
      <c r="AX337" s="655" t="str">
        <f t="shared" si="102"/>
        <v/>
      </c>
      <c r="AY337" s="655" t="str">
        <f t="shared" si="103"/>
        <v/>
      </c>
      <c r="AZ337" s="655" t="str">
        <f>IF(F337="","",IF(OR(AND(分岐管理シート!D335=4,J337="Ⅱ．物価高の克服"),AND(分岐管理シート!D335=8,J337="米国関税措置"),AND(分岐管理シート!D335=10,J337="Ⅰ．生活の安全保障・物価高への対応")),"","error"))</f>
        <v/>
      </c>
      <c r="BA337" s="644" t="str">
        <f t="shared" si="104"/>
        <v/>
      </c>
      <c r="BB337" s="644" t="str">
        <f t="shared" si="113"/>
        <v/>
      </c>
      <c r="BC337" s="656" t="str">
        <f t="shared" ref="BC337:BC400" si="119">IF(AND(L337&lt;&gt;"①食料品の物価高騰に対する特別加算", M337&lt;&gt;"", N337&lt;&gt;""), "error", "")</f>
        <v/>
      </c>
      <c r="BD337" s="657" t="str">
        <f t="shared" si="115"/>
        <v/>
      </c>
      <c r="BE337" s="644" t="str">
        <f t="shared" si="116"/>
        <v/>
      </c>
      <c r="BF337" s="655" t="str" cm="1">
        <f t="array" ref="BF337">IF(SUMPRODUCT(COUNTIF(M337:O337, M337:O337))&gt;COUNTA(M337:O337),"error","")</f>
        <v/>
      </c>
      <c r="BG337" s="644" t="str">
        <f t="shared" ref="BG337:BG400" si="120">IF(AND(COUNTIF(L337,"*推奨*")&gt;0,P337=""),"error","")</f>
        <v/>
      </c>
      <c r="BH337" s="644" t="str">
        <f t="shared" ref="BH337:BH400" si="121">IF(AND(COUNTIF(L337,"*推奨*")&lt;1,P337&lt;&gt;""),"error","")</f>
        <v/>
      </c>
      <c r="BI337" s="644" t="str">
        <f t="shared" si="114"/>
        <v/>
      </c>
      <c r="BJ337" s="647"/>
      <c r="BK337" s="638"/>
      <c r="BL337" s="644" t="str">
        <f t="shared" si="105"/>
        <v/>
      </c>
      <c r="BM337" s="644" t="str">
        <f t="shared" si="110"/>
        <v/>
      </c>
      <c r="BN337" s="644" t="str">
        <f t="shared" si="106"/>
        <v/>
      </c>
      <c r="BO337" s="644" t="str">
        <f t="shared" ref="BO337:BO400" si="122">IF(AND(D337="R7_補正",Z337&gt;Q337), "error","")</f>
        <v/>
      </c>
      <c r="BP337" s="641"/>
      <c r="BQ337" s="644"/>
      <c r="BR337" s="638"/>
      <c r="BS337" s="638"/>
      <c r="BT337" s="644" t="str">
        <f t="shared" si="107"/>
        <v/>
      </c>
      <c r="BU337" s="644" t="str">
        <f t="shared" si="108"/>
        <v/>
      </c>
      <c r="BV337" s="644" t="str">
        <f>IF(F337="","",IF(OR(分岐管理シート!AE335&lt;27,分岐管理シート!AE335&gt;38),"error",""))</f>
        <v/>
      </c>
      <c r="BW337" s="644" t="str">
        <f>IF(AND(D337="R7_補正", OR(分岐管理シート!AF335&lt;27,分岐管理シート!AF335&gt;38)),"error","")</f>
        <v/>
      </c>
      <c r="BX337" s="644" t="str">
        <f>IF(F337="","",IF(OR(分岐管理シート!AG335&lt;27,分岐管理シート!AG335&gt;39),"error",""))</f>
        <v/>
      </c>
      <c r="BY337" s="644" t="str">
        <f>IF(F337="","",IF(AND(AD337="－",OR(分岐管理シート!AG335&lt;27,分岐管理シート!AG335&gt;38)),"error",IF(AND(AD337="○",分岐管理シート!AG335&lt;27),"error","")))</f>
        <v/>
      </c>
      <c r="BZ337" s="641" t="str">
        <f>IF(OR(D337="", D337="R6_補正", D337="R7_予備"),
   "",IF(F337="","",IF(AND(VLOOKUP(AE337,―!$AH$15:$AI$40,2,FALSE) &lt;= VLOOKUP(AF337,―!$AH$15:$AI$40,2,FALSE),VLOOKUP(AF337,―!$AH$15:$AI$40,2,FALSE) &lt;= VLOOKUP(AG337,―!$AH$15:$AI$40,2,FALSE)),"","error")))</f>
        <v/>
      </c>
      <c r="CA337" s="647"/>
      <c r="CB337" s="638"/>
      <c r="CC337" s="638"/>
      <c r="CD337" s="644" t="str">
        <f>IF(F337="","",IF(OR(分岐管理シート!AJ335&lt;1,分岐管理シート!AJ335&gt;88),"error",""))</f>
        <v/>
      </c>
      <c r="CE337" s="644" t="str">
        <f t="shared" si="109"/>
        <v/>
      </c>
      <c r="CF337" s="644" t="str">
        <f>IF(F337="","",IF(OR(AND(分岐管理シート!D335=4, OR(分岐管理シート!AQ335&lt;4, 分岐管理シート!AQ335&gt;9)),AND(OR(分岐管理シート!D335=8, 分岐管理シート!D335=10), OR(分岐管理シート!AQ335&lt;7, 分岐管理シート!AQ335&gt;9))),"error",""))</f>
        <v/>
      </c>
      <c r="CG337" s="644" t="str">
        <f t="shared" ref="CG337:CG400" si="123">IF(F337="","",IF(AND(OR(D337="R7_予備",D337="R7_補正"),OR(AR337="R6当初（地）",AR337="R6補正（地）",AR337="R6予備費（地）")),"error",""))</f>
        <v/>
      </c>
      <c r="CH337" s="644" t="str">
        <f>分岐管理シート!BD335</f>
        <v/>
      </c>
      <c r="CI337" s="666"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4" x14ac:dyDescent="0.15">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88"/>
      <c r="AN338" s="567"/>
      <c r="AO338" s="691"/>
      <c r="AP338" s="564"/>
      <c r="AQ338" s="568"/>
      <c r="AR338" s="622"/>
      <c r="AS338" s="628"/>
      <c r="AT338" s="633"/>
      <c r="AU338" s="655" t="str">
        <f t="shared" si="111"/>
        <v/>
      </c>
      <c r="AV338" s="655" t="str">
        <f t="shared" si="112"/>
        <v/>
      </c>
      <c r="AW338" s="655" t="str">
        <f t="shared" si="101"/>
        <v/>
      </c>
      <c r="AX338" s="655" t="str">
        <f t="shared" si="102"/>
        <v/>
      </c>
      <c r="AY338" s="655" t="str">
        <f t="shared" si="103"/>
        <v/>
      </c>
      <c r="AZ338" s="655" t="str">
        <f>IF(F338="","",IF(OR(AND(分岐管理シート!D336=4,J338="Ⅱ．物価高の克服"),AND(分岐管理シート!D336=8,J338="米国関税措置"),AND(分岐管理シート!D336=10,J338="Ⅰ．生活の安全保障・物価高への対応")),"","error"))</f>
        <v/>
      </c>
      <c r="BA338" s="644" t="str">
        <f t="shared" si="104"/>
        <v/>
      </c>
      <c r="BB338" s="644" t="str">
        <f t="shared" si="113"/>
        <v/>
      </c>
      <c r="BC338" s="656" t="str">
        <f t="shared" si="119"/>
        <v/>
      </c>
      <c r="BD338" s="657" t="str">
        <f t="shared" si="115"/>
        <v/>
      </c>
      <c r="BE338" s="644" t="str">
        <f t="shared" si="116"/>
        <v/>
      </c>
      <c r="BF338" s="655" t="str" cm="1">
        <f t="array" ref="BF338">IF(SUMPRODUCT(COUNTIF(M338:O338, M338:O338))&gt;COUNTA(M338:O338),"error","")</f>
        <v/>
      </c>
      <c r="BG338" s="644" t="str">
        <f t="shared" si="120"/>
        <v/>
      </c>
      <c r="BH338" s="644" t="str">
        <f t="shared" si="121"/>
        <v/>
      </c>
      <c r="BI338" s="644" t="str">
        <f t="shared" si="114"/>
        <v/>
      </c>
      <c r="BJ338" s="647"/>
      <c r="BK338" s="638"/>
      <c r="BL338" s="644" t="str">
        <f t="shared" si="105"/>
        <v/>
      </c>
      <c r="BM338" s="644" t="str">
        <f t="shared" si="110"/>
        <v/>
      </c>
      <c r="BN338" s="644" t="str">
        <f t="shared" si="106"/>
        <v/>
      </c>
      <c r="BO338" s="644" t="str">
        <f t="shared" si="122"/>
        <v/>
      </c>
      <c r="BP338" s="641"/>
      <c r="BQ338" s="644"/>
      <c r="BR338" s="638"/>
      <c r="BS338" s="638"/>
      <c r="BT338" s="644" t="str">
        <f t="shared" si="107"/>
        <v/>
      </c>
      <c r="BU338" s="644" t="str">
        <f t="shared" si="108"/>
        <v/>
      </c>
      <c r="BV338" s="644" t="str">
        <f>IF(F338="","",IF(OR(分岐管理シート!AE336&lt;27,分岐管理シート!AE336&gt;38),"error",""))</f>
        <v/>
      </c>
      <c r="BW338" s="644" t="str">
        <f>IF(AND(D338="R7_補正", OR(分岐管理シート!AF336&lt;27,分岐管理シート!AF336&gt;38)),"error","")</f>
        <v/>
      </c>
      <c r="BX338" s="644" t="str">
        <f>IF(F338="","",IF(OR(分岐管理シート!AG336&lt;27,分岐管理シート!AG336&gt;39),"error",""))</f>
        <v/>
      </c>
      <c r="BY338" s="644" t="str">
        <f>IF(F338="","",IF(AND(AD338="－",OR(分岐管理シート!AG336&lt;27,分岐管理シート!AG336&gt;38)),"error",IF(AND(AD338="○",分岐管理シート!AG336&lt;27),"error","")))</f>
        <v/>
      </c>
      <c r="BZ338" s="641" t="str">
        <f>IF(OR(D338="", D338="R6_補正", D338="R7_予備"),
   "",IF(F338="","",IF(AND(VLOOKUP(AE338,―!$AH$15:$AI$40,2,FALSE) &lt;= VLOOKUP(AF338,―!$AH$15:$AI$40,2,FALSE),VLOOKUP(AF338,―!$AH$15:$AI$40,2,FALSE) &lt;= VLOOKUP(AG338,―!$AH$15:$AI$40,2,FALSE)),"","error")))</f>
        <v/>
      </c>
      <c r="CA338" s="647"/>
      <c r="CB338" s="638"/>
      <c r="CC338" s="638"/>
      <c r="CD338" s="644" t="str">
        <f>IF(F338="","",IF(OR(分岐管理シート!AJ336&lt;1,分岐管理シート!AJ336&gt;88),"error",""))</f>
        <v/>
      </c>
      <c r="CE338" s="644" t="str">
        <f t="shared" si="109"/>
        <v/>
      </c>
      <c r="CF338" s="644" t="str">
        <f>IF(F338="","",IF(OR(AND(分岐管理シート!D336=4, OR(分岐管理シート!AQ336&lt;4, 分岐管理シート!AQ336&gt;9)),AND(OR(分岐管理シート!D336=8, 分岐管理シート!D336=10), OR(分岐管理シート!AQ336&lt;7, 分岐管理シート!AQ336&gt;9))),"error",""))</f>
        <v/>
      </c>
      <c r="CG338" s="644" t="str">
        <f t="shared" si="123"/>
        <v/>
      </c>
      <c r="CH338" s="644" t="str">
        <f>分岐管理シート!BD336</f>
        <v/>
      </c>
      <c r="CI338" s="666" t="str">
        <f t="shared" si="124"/>
        <v/>
      </c>
    </row>
    <row r="339" spans="1:87" ht="24" x14ac:dyDescent="0.15">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88"/>
      <c r="AN339" s="567"/>
      <c r="AO339" s="691"/>
      <c r="AP339" s="564"/>
      <c r="AQ339" s="568"/>
      <c r="AR339" s="622"/>
      <c r="AS339" s="628"/>
      <c r="AT339" s="633"/>
      <c r="AU339" s="655" t="str">
        <f t="shared" si="111"/>
        <v/>
      </c>
      <c r="AV339" s="655" t="str">
        <f t="shared" si="112"/>
        <v/>
      </c>
      <c r="AW339" s="655" t="str">
        <f t="shared" si="101"/>
        <v/>
      </c>
      <c r="AX339" s="655" t="str">
        <f t="shared" si="102"/>
        <v/>
      </c>
      <c r="AY339" s="655" t="str">
        <f t="shared" si="103"/>
        <v/>
      </c>
      <c r="AZ339" s="655" t="str">
        <f>IF(F339="","",IF(OR(AND(分岐管理シート!D337=4,J339="Ⅱ．物価高の克服"),AND(分岐管理シート!D337=8,J339="米国関税措置"),AND(分岐管理シート!D337=10,J339="Ⅰ．生活の安全保障・物価高への対応")),"","error"))</f>
        <v/>
      </c>
      <c r="BA339" s="644" t="str">
        <f t="shared" si="104"/>
        <v/>
      </c>
      <c r="BB339" s="644" t="str">
        <f t="shared" si="113"/>
        <v/>
      </c>
      <c r="BC339" s="656" t="str">
        <f t="shared" si="119"/>
        <v/>
      </c>
      <c r="BD339" s="657" t="str">
        <f t="shared" si="115"/>
        <v/>
      </c>
      <c r="BE339" s="644" t="str">
        <f t="shared" si="116"/>
        <v/>
      </c>
      <c r="BF339" s="655" t="str" cm="1">
        <f t="array" ref="BF339">IF(SUMPRODUCT(COUNTIF(M339:O339, M339:O339))&gt;COUNTA(M339:O339),"error","")</f>
        <v/>
      </c>
      <c r="BG339" s="644" t="str">
        <f t="shared" si="120"/>
        <v/>
      </c>
      <c r="BH339" s="644" t="str">
        <f t="shared" si="121"/>
        <v/>
      </c>
      <c r="BI339" s="644" t="str">
        <f t="shared" si="114"/>
        <v/>
      </c>
      <c r="BJ339" s="647"/>
      <c r="BK339" s="638"/>
      <c r="BL339" s="644" t="str">
        <f t="shared" si="105"/>
        <v/>
      </c>
      <c r="BM339" s="644" t="str">
        <f t="shared" si="110"/>
        <v/>
      </c>
      <c r="BN339" s="644" t="str">
        <f t="shared" si="106"/>
        <v/>
      </c>
      <c r="BO339" s="644" t="str">
        <f t="shared" si="122"/>
        <v/>
      </c>
      <c r="BP339" s="641"/>
      <c r="BQ339" s="644"/>
      <c r="BR339" s="638"/>
      <c r="BS339" s="638"/>
      <c r="BT339" s="644" t="str">
        <f t="shared" si="107"/>
        <v/>
      </c>
      <c r="BU339" s="644" t="str">
        <f t="shared" si="108"/>
        <v/>
      </c>
      <c r="BV339" s="644" t="str">
        <f>IF(F339="","",IF(OR(分岐管理シート!AE337&lt;27,分岐管理シート!AE337&gt;38),"error",""))</f>
        <v/>
      </c>
      <c r="BW339" s="644" t="str">
        <f>IF(AND(D339="R7_補正", OR(分岐管理シート!AF337&lt;27,分岐管理シート!AF337&gt;38)),"error","")</f>
        <v/>
      </c>
      <c r="BX339" s="644" t="str">
        <f>IF(F339="","",IF(OR(分岐管理シート!AG337&lt;27,分岐管理シート!AG337&gt;39),"error",""))</f>
        <v/>
      </c>
      <c r="BY339" s="644" t="str">
        <f>IF(F339="","",IF(AND(AD339="－",OR(分岐管理シート!AG337&lt;27,分岐管理シート!AG337&gt;38)),"error",IF(AND(AD339="○",分岐管理シート!AG337&lt;27),"error","")))</f>
        <v/>
      </c>
      <c r="BZ339" s="641" t="str">
        <f>IF(OR(D339="", D339="R6_補正", D339="R7_予備"),
   "",IF(F339="","",IF(AND(VLOOKUP(AE339,―!$AH$15:$AI$40,2,FALSE) &lt;= VLOOKUP(AF339,―!$AH$15:$AI$40,2,FALSE),VLOOKUP(AF339,―!$AH$15:$AI$40,2,FALSE) &lt;= VLOOKUP(AG339,―!$AH$15:$AI$40,2,FALSE)),"","error")))</f>
        <v/>
      </c>
      <c r="CA339" s="647"/>
      <c r="CB339" s="638"/>
      <c r="CC339" s="638"/>
      <c r="CD339" s="644" t="str">
        <f>IF(F339="","",IF(OR(分岐管理シート!AJ337&lt;1,分岐管理シート!AJ337&gt;88),"error",""))</f>
        <v/>
      </c>
      <c r="CE339" s="644" t="str">
        <f t="shared" si="109"/>
        <v/>
      </c>
      <c r="CF339" s="644" t="str">
        <f>IF(F339="","",IF(OR(AND(分岐管理シート!D337=4, OR(分岐管理シート!AQ337&lt;4, 分岐管理シート!AQ337&gt;9)),AND(OR(分岐管理シート!D337=8, 分岐管理シート!D337=10), OR(分岐管理シート!AQ337&lt;7, 分岐管理シート!AQ337&gt;9))),"error",""))</f>
        <v/>
      </c>
      <c r="CG339" s="644" t="str">
        <f t="shared" si="123"/>
        <v/>
      </c>
      <c r="CH339" s="644" t="str">
        <f>分岐管理シート!BD337</f>
        <v/>
      </c>
      <c r="CI339" s="666" t="str">
        <f t="shared" si="124"/>
        <v/>
      </c>
    </row>
    <row r="340" spans="1:87" ht="24" x14ac:dyDescent="0.15">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88"/>
      <c r="AN340" s="567"/>
      <c r="AO340" s="691"/>
      <c r="AP340" s="564"/>
      <c r="AQ340" s="568"/>
      <c r="AR340" s="622"/>
      <c r="AS340" s="628"/>
      <c r="AT340" s="633"/>
      <c r="AU340" s="655" t="str">
        <f t="shared" si="111"/>
        <v/>
      </c>
      <c r="AV340" s="655" t="str">
        <f t="shared" si="112"/>
        <v/>
      </c>
      <c r="AW340" s="655" t="str">
        <f t="shared" si="101"/>
        <v/>
      </c>
      <c r="AX340" s="655" t="str">
        <f t="shared" si="102"/>
        <v/>
      </c>
      <c r="AY340" s="655" t="str">
        <f t="shared" si="103"/>
        <v/>
      </c>
      <c r="AZ340" s="655" t="str">
        <f>IF(F340="","",IF(OR(AND(分岐管理シート!D338=4,J340="Ⅱ．物価高の克服"),AND(分岐管理シート!D338=8,J340="米国関税措置"),AND(分岐管理シート!D338=10,J340="Ⅰ．生活の安全保障・物価高への対応")),"","error"))</f>
        <v/>
      </c>
      <c r="BA340" s="644" t="str">
        <f t="shared" si="104"/>
        <v/>
      </c>
      <c r="BB340" s="644" t="str">
        <f t="shared" si="113"/>
        <v/>
      </c>
      <c r="BC340" s="656" t="str">
        <f t="shared" si="119"/>
        <v/>
      </c>
      <c r="BD340" s="657" t="str">
        <f t="shared" si="115"/>
        <v/>
      </c>
      <c r="BE340" s="644" t="str">
        <f t="shared" si="116"/>
        <v/>
      </c>
      <c r="BF340" s="655" t="str" cm="1">
        <f t="array" ref="BF340">IF(SUMPRODUCT(COUNTIF(M340:O340, M340:O340))&gt;COUNTA(M340:O340),"error","")</f>
        <v/>
      </c>
      <c r="BG340" s="644" t="str">
        <f t="shared" si="120"/>
        <v/>
      </c>
      <c r="BH340" s="644" t="str">
        <f t="shared" si="121"/>
        <v/>
      </c>
      <c r="BI340" s="644" t="str">
        <f t="shared" si="114"/>
        <v/>
      </c>
      <c r="BJ340" s="647"/>
      <c r="BK340" s="638"/>
      <c r="BL340" s="644" t="str">
        <f t="shared" si="105"/>
        <v/>
      </c>
      <c r="BM340" s="644" t="str">
        <f t="shared" si="110"/>
        <v/>
      </c>
      <c r="BN340" s="644" t="str">
        <f t="shared" si="106"/>
        <v/>
      </c>
      <c r="BO340" s="644" t="str">
        <f t="shared" si="122"/>
        <v/>
      </c>
      <c r="BP340" s="641"/>
      <c r="BQ340" s="644"/>
      <c r="BR340" s="638"/>
      <c r="BS340" s="638"/>
      <c r="BT340" s="644" t="str">
        <f t="shared" si="107"/>
        <v/>
      </c>
      <c r="BU340" s="644" t="str">
        <f t="shared" si="108"/>
        <v/>
      </c>
      <c r="BV340" s="644" t="str">
        <f>IF(F340="","",IF(OR(分岐管理シート!AE338&lt;27,分岐管理シート!AE338&gt;38),"error",""))</f>
        <v/>
      </c>
      <c r="BW340" s="644" t="str">
        <f>IF(AND(D340="R7_補正", OR(分岐管理シート!AF338&lt;27,分岐管理シート!AF338&gt;38)),"error","")</f>
        <v/>
      </c>
      <c r="BX340" s="644" t="str">
        <f>IF(F340="","",IF(OR(分岐管理シート!AG338&lt;27,分岐管理シート!AG338&gt;39),"error",""))</f>
        <v/>
      </c>
      <c r="BY340" s="644" t="str">
        <f>IF(F340="","",IF(AND(AD340="－",OR(分岐管理シート!AG338&lt;27,分岐管理シート!AG338&gt;38)),"error",IF(AND(AD340="○",分岐管理シート!AG338&lt;27),"error","")))</f>
        <v/>
      </c>
      <c r="BZ340" s="641" t="str">
        <f>IF(OR(D340="", D340="R6_補正", D340="R7_予備"),
   "",IF(F340="","",IF(AND(VLOOKUP(AE340,―!$AH$15:$AI$40,2,FALSE) &lt;= VLOOKUP(AF340,―!$AH$15:$AI$40,2,FALSE),VLOOKUP(AF340,―!$AH$15:$AI$40,2,FALSE) &lt;= VLOOKUP(AG340,―!$AH$15:$AI$40,2,FALSE)),"","error")))</f>
        <v/>
      </c>
      <c r="CA340" s="647"/>
      <c r="CB340" s="638"/>
      <c r="CC340" s="638"/>
      <c r="CD340" s="644" t="str">
        <f>IF(F340="","",IF(OR(分岐管理シート!AJ338&lt;1,分岐管理シート!AJ338&gt;88),"error",""))</f>
        <v/>
      </c>
      <c r="CE340" s="644" t="str">
        <f t="shared" si="109"/>
        <v/>
      </c>
      <c r="CF340" s="644" t="str">
        <f>IF(F340="","",IF(OR(AND(分岐管理シート!D338=4, OR(分岐管理シート!AQ338&lt;4, 分岐管理シート!AQ338&gt;9)),AND(OR(分岐管理シート!D338=8, 分岐管理シート!D338=10), OR(分岐管理シート!AQ338&lt;7, 分岐管理シート!AQ338&gt;9))),"error",""))</f>
        <v/>
      </c>
      <c r="CG340" s="644" t="str">
        <f t="shared" si="123"/>
        <v/>
      </c>
      <c r="CH340" s="644" t="str">
        <f>分岐管理シート!BD338</f>
        <v/>
      </c>
      <c r="CI340" s="666" t="str">
        <f t="shared" si="124"/>
        <v/>
      </c>
    </row>
    <row r="341" spans="1:87" ht="24" x14ac:dyDescent="0.15">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88"/>
      <c r="AN341" s="567"/>
      <c r="AO341" s="691"/>
      <c r="AP341" s="564"/>
      <c r="AQ341" s="568"/>
      <c r="AR341" s="622"/>
      <c r="AS341" s="628"/>
      <c r="AT341" s="633"/>
      <c r="AU341" s="655" t="str">
        <f t="shared" si="111"/>
        <v/>
      </c>
      <c r="AV341" s="655" t="str">
        <f t="shared" si="112"/>
        <v/>
      </c>
      <c r="AW341" s="655" t="str">
        <f t="shared" si="101"/>
        <v/>
      </c>
      <c r="AX341" s="655" t="str">
        <f t="shared" si="102"/>
        <v/>
      </c>
      <c r="AY341" s="655" t="str">
        <f t="shared" si="103"/>
        <v/>
      </c>
      <c r="AZ341" s="655" t="str">
        <f>IF(F341="","",IF(OR(AND(分岐管理シート!D339=4,J341="Ⅱ．物価高の克服"),AND(分岐管理シート!D339=8,J341="米国関税措置"),AND(分岐管理シート!D339=10,J341="Ⅰ．生活の安全保障・物価高への対応")),"","error"))</f>
        <v/>
      </c>
      <c r="BA341" s="644" t="str">
        <f t="shared" si="104"/>
        <v/>
      </c>
      <c r="BB341" s="644" t="str">
        <f t="shared" si="113"/>
        <v/>
      </c>
      <c r="BC341" s="656" t="str">
        <f t="shared" si="119"/>
        <v/>
      </c>
      <c r="BD341" s="657" t="str">
        <f t="shared" si="115"/>
        <v/>
      </c>
      <c r="BE341" s="644" t="str">
        <f t="shared" si="116"/>
        <v/>
      </c>
      <c r="BF341" s="655" t="str" cm="1">
        <f t="array" ref="BF341">IF(SUMPRODUCT(COUNTIF(M341:O341, M341:O341))&gt;COUNTA(M341:O341),"error","")</f>
        <v/>
      </c>
      <c r="BG341" s="644" t="str">
        <f t="shared" si="120"/>
        <v/>
      </c>
      <c r="BH341" s="644" t="str">
        <f t="shared" si="121"/>
        <v/>
      </c>
      <c r="BI341" s="644" t="str">
        <f t="shared" si="114"/>
        <v/>
      </c>
      <c r="BJ341" s="647"/>
      <c r="BK341" s="638"/>
      <c r="BL341" s="644" t="str">
        <f t="shared" si="105"/>
        <v/>
      </c>
      <c r="BM341" s="644" t="str">
        <f t="shared" si="110"/>
        <v/>
      </c>
      <c r="BN341" s="644" t="str">
        <f t="shared" si="106"/>
        <v/>
      </c>
      <c r="BO341" s="644" t="str">
        <f t="shared" si="122"/>
        <v/>
      </c>
      <c r="BP341" s="641"/>
      <c r="BQ341" s="644"/>
      <c r="BR341" s="638"/>
      <c r="BS341" s="638"/>
      <c r="BT341" s="644" t="str">
        <f t="shared" si="107"/>
        <v/>
      </c>
      <c r="BU341" s="644" t="str">
        <f t="shared" si="108"/>
        <v/>
      </c>
      <c r="BV341" s="644" t="str">
        <f>IF(F341="","",IF(OR(分岐管理シート!AE339&lt;27,分岐管理シート!AE339&gt;38),"error",""))</f>
        <v/>
      </c>
      <c r="BW341" s="644" t="str">
        <f>IF(AND(D341="R7_補正", OR(分岐管理シート!AF339&lt;27,分岐管理シート!AF339&gt;38)),"error","")</f>
        <v/>
      </c>
      <c r="BX341" s="644" t="str">
        <f>IF(F341="","",IF(OR(分岐管理シート!AG339&lt;27,分岐管理シート!AG339&gt;39),"error",""))</f>
        <v/>
      </c>
      <c r="BY341" s="644" t="str">
        <f>IF(F341="","",IF(AND(AD341="－",OR(分岐管理シート!AG339&lt;27,分岐管理シート!AG339&gt;38)),"error",IF(AND(AD341="○",分岐管理シート!AG339&lt;27),"error","")))</f>
        <v/>
      </c>
      <c r="BZ341" s="641" t="str">
        <f>IF(OR(D341="", D341="R6_補正", D341="R7_予備"),
   "",IF(F341="","",IF(AND(VLOOKUP(AE341,―!$AH$15:$AI$40,2,FALSE) &lt;= VLOOKUP(AF341,―!$AH$15:$AI$40,2,FALSE),VLOOKUP(AF341,―!$AH$15:$AI$40,2,FALSE) &lt;= VLOOKUP(AG341,―!$AH$15:$AI$40,2,FALSE)),"","error")))</f>
        <v/>
      </c>
      <c r="CA341" s="647"/>
      <c r="CB341" s="638"/>
      <c r="CC341" s="638"/>
      <c r="CD341" s="644" t="str">
        <f>IF(F341="","",IF(OR(分岐管理シート!AJ339&lt;1,分岐管理シート!AJ339&gt;88),"error",""))</f>
        <v/>
      </c>
      <c r="CE341" s="644" t="str">
        <f t="shared" si="109"/>
        <v/>
      </c>
      <c r="CF341" s="644" t="str">
        <f>IF(F341="","",IF(OR(AND(分岐管理シート!D339=4, OR(分岐管理シート!AQ339&lt;4, 分岐管理シート!AQ339&gt;9)),AND(OR(分岐管理シート!D339=8, 分岐管理シート!D339=10), OR(分岐管理シート!AQ339&lt;7, 分岐管理シート!AQ339&gt;9))),"error",""))</f>
        <v/>
      </c>
      <c r="CG341" s="644" t="str">
        <f t="shared" si="123"/>
        <v/>
      </c>
      <c r="CH341" s="644" t="str">
        <f>分岐管理シート!BD339</f>
        <v/>
      </c>
      <c r="CI341" s="666" t="str">
        <f t="shared" si="124"/>
        <v/>
      </c>
    </row>
    <row r="342" spans="1:87" ht="24" x14ac:dyDescent="0.15">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88"/>
      <c r="AN342" s="567"/>
      <c r="AO342" s="691"/>
      <c r="AP342" s="564"/>
      <c r="AQ342" s="568"/>
      <c r="AR342" s="622"/>
      <c r="AS342" s="628"/>
      <c r="AT342" s="633"/>
      <c r="AU342" s="655" t="str">
        <f t="shared" si="111"/>
        <v/>
      </c>
      <c r="AV342" s="655" t="str">
        <f t="shared" si="112"/>
        <v/>
      </c>
      <c r="AW342" s="655" t="str">
        <f t="shared" si="101"/>
        <v/>
      </c>
      <c r="AX342" s="655" t="str">
        <f t="shared" si="102"/>
        <v/>
      </c>
      <c r="AY342" s="655" t="str">
        <f t="shared" si="103"/>
        <v/>
      </c>
      <c r="AZ342" s="655" t="str">
        <f>IF(F342="","",IF(OR(AND(分岐管理シート!D340=4,J342="Ⅱ．物価高の克服"),AND(分岐管理シート!D340=8,J342="米国関税措置"),AND(分岐管理シート!D340=10,J342="Ⅰ．生活の安全保障・物価高への対応")),"","error"))</f>
        <v/>
      </c>
      <c r="BA342" s="644" t="str">
        <f t="shared" si="104"/>
        <v/>
      </c>
      <c r="BB342" s="644" t="str">
        <f t="shared" si="113"/>
        <v/>
      </c>
      <c r="BC342" s="656" t="str">
        <f t="shared" si="119"/>
        <v/>
      </c>
      <c r="BD342" s="657" t="str">
        <f t="shared" si="115"/>
        <v/>
      </c>
      <c r="BE342" s="644" t="str">
        <f t="shared" si="116"/>
        <v/>
      </c>
      <c r="BF342" s="655" t="str" cm="1">
        <f t="array" ref="BF342">IF(SUMPRODUCT(COUNTIF(M342:O342, M342:O342))&gt;COUNTA(M342:O342),"error","")</f>
        <v/>
      </c>
      <c r="BG342" s="644" t="str">
        <f t="shared" si="120"/>
        <v/>
      </c>
      <c r="BH342" s="644" t="str">
        <f t="shared" si="121"/>
        <v/>
      </c>
      <c r="BI342" s="644" t="str">
        <f t="shared" si="114"/>
        <v/>
      </c>
      <c r="BJ342" s="647"/>
      <c r="BK342" s="638"/>
      <c r="BL342" s="644" t="str">
        <f t="shared" si="105"/>
        <v/>
      </c>
      <c r="BM342" s="644" t="str">
        <f t="shared" si="110"/>
        <v/>
      </c>
      <c r="BN342" s="644" t="str">
        <f t="shared" si="106"/>
        <v/>
      </c>
      <c r="BO342" s="644" t="str">
        <f t="shared" si="122"/>
        <v/>
      </c>
      <c r="BP342" s="641"/>
      <c r="BQ342" s="644"/>
      <c r="BR342" s="638"/>
      <c r="BS342" s="638"/>
      <c r="BT342" s="644" t="str">
        <f t="shared" si="107"/>
        <v/>
      </c>
      <c r="BU342" s="644" t="str">
        <f t="shared" si="108"/>
        <v/>
      </c>
      <c r="BV342" s="644" t="str">
        <f>IF(F342="","",IF(OR(分岐管理シート!AE340&lt;27,分岐管理シート!AE340&gt;38),"error",""))</f>
        <v/>
      </c>
      <c r="BW342" s="644" t="str">
        <f>IF(AND(D342="R7_補正", OR(分岐管理シート!AF340&lt;27,分岐管理シート!AF340&gt;38)),"error","")</f>
        <v/>
      </c>
      <c r="BX342" s="644" t="str">
        <f>IF(F342="","",IF(OR(分岐管理シート!AG340&lt;27,分岐管理シート!AG340&gt;39),"error",""))</f>
        <v/>
      </c>
      <c r="BY342" s="644" t="str">
        <f>IF(F342="","",IF(AND(AD342="－",OR(分岐管理シート!AG340&lt;27,分岐管理シート!AG340&gt;38)),"error",IF(AND(AD342="○",分岐管理シート!AG340&lt;27),"error","")))</f>
        <v/>
      </c>
      <c r="BZ342" s="641" t="str">
        <f>IF(OR(D342="", D342="R6_補正", D342="R7_予備"),
   "",IF(F342="","",IF(AND(VLOOKUP(AE342,―!$AH$15:$AI$40,2,FALSE) &lt;= VLOOKUP(AF342,―!$AH$15:$AI$40,2,FALSE),VLOOKUP(AF342,―!$AH$15:$AI$40,2,FALSE) &lt;= VLOOKUP(AG342,―!$AH$15:$AI$40,2,FALSE)),"","error")))</f>
        <v/>
      </c>
      <c r="CA342" s="647"/>
      <c r="CB342" s="638"/>
      <c r="CC342" s="638"/>
      <c r="CD342" s="644" t="str">
        <f>IF(F342="","",IF(OR(分岐管理シート!AJ340&lt;1,分岐管理シート!AJ340&gt;88),"error",""))</f>
        <v/>
      </c>
      <c r="CE342" s="644" t="str">
        <f t="shared" si="109"/>
        <v/>
      </c>
      <c r="CF342" s="644" t="str">
        <f>IF(F342="","",IF(OR(AND(分岐管理シート!D340=4, OR(分岐管理シート!AQ340&lt;4, 分岐管理シート!AQ340&gt;9)),AND(OR(分岐管理シート!D340=8, 分岐管理シート!D340=10), OR(分岐管理シート!AQ340&lt;7, 分岐管理シート!AQ340&gt;9))),"error",""))</f>
        <v/>
      </c>
      <c r="CG342" s="644" t="str">
        <f t="shared" si="123"/>
        <v/>
      </c>
      <c r="CH342" s="644" t="str">
        <f>分岐管理シート!BD340</f>
        <v/>
      </c>
      <c r="CI342" s="666" t="str">
        <f t="shared" si="124"/>
        <v/>
      </c>
    </row>
    <row r="343" spans="1:87" ht="24" x14ac:dyDescent="0.15">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88"/>
      <c r="AN343" s="567"/>
      <c r="AO343" s="691"/>
      <c r="AP343" s="564"/>
      <c r="AQ343" s="568"/>
      <c r="AR343" s="622"/>
      <c r="AS343" s="628"/>
      <c r="AT343" s="633"/>
      <c r="AU343" s="655" t="str">
        <f t="shared" si="111"/>
        <v/>
      </c>
      <c r="AV343" s="655" t="str">
        <f t="shared" si="112"/>
        <v/>
      </c>
      <c r="AW343" s="655" t="str">
        <f t="shared" si="101"/>
        <v/>
      </c>
      <c r="AX343" s="655" t="str">
        <f t="shared" si="102"/>
        <v/>
      </c>
      <c r="AY343" s="655" t="str">
        <f t="shared" si="103"/>
        <v/>
      </c>
      <c r="AZ343" s="655" t="str">
        <f>IF(F343="","",IF(OR(AND(分岐管理シート!D341=4,J343="Ⅱ．物価高の克服"),AND(分岐管理シート!D341=8,J343="米国関税措置"),AND(分岐管理シート!D341=10,J343="Ⅰ．生活の安全保障・物価高への対応")),"","error"))</f>
        <v/>
      </c>
      <c r="BA343" s="644" t="str">
        <f t="shared" si="104"/>
        <v/>
      </c>
      <c r="BB343" s="644" t="str">
        <f t="shared" si="113"/>
        <v/>
      </c>
      <c r="BC343" s="656" t="str">
        <f t="shared" si="119"/>
        <v/>
      </c>
      <c r="BD343" s="657" t="str">
        <f t="shared" si="115"/>
        <v/>
      </c>
      <c r="BE343" s="644" t="str">
        <f t="shared" si="116"/>
        <v/>
      </c>
      <c r="BF343" s="655" t="str" cm="1">
        <f t="array" ref="BF343">IF(SUMPRODUCT(COUNTIF(M343:O343, M343:O343))&gt;COUNTA(M343:O343),"error","")</f>
        <v/>
      </c>
      <c r="BG343" s="644" t="str">
        <f t="shared" si="120"/>
        <v/>
      </c>
      <c r="BH343" s="644" t="str">
        <f t="shared" si="121"/>
        <v/>
      </c>
      <c r="BI343" s="644" t="str">
        <f t="shared" si="114"/>
        <v/>
      </c>
      <c r="BJ343" s="647"/>
      <c r="BK343" s="638"/>
      <c r="BL343" s="644" t="str">
        <f t="shared" si="105"/>
        <v/>
      </c>
      <c r="BM343" s="644" t="str">
        <f t="shared" si="110"/>
        <v/>
      </c>
      <c r="BN343" s="644" t="str">
        <f t="shared" si="106"/>
        <v/>
      </c>
      <c r="BO343" s="644" t="str">
        <f t="shared" si="122"/>
        <v/>
      </c>
      <c r="BP343" s="641"/>
      <c r="BQ343" s="644"/>
      <c r="BR343" s="638"/>
      <c r="BS343" s="638"/>
      <c r="BT343" s="644" t="str">
        <f t="shared" si="107"/>
        <v/>
      </c>
      <c r="BU343" s="644" t="str">
        <f t="shared" si="108"/>
        <v/>
      </c>
      <c r="BV343" s="644" t="str">
        <f>IF(F343="","",IF(OR(分岐管理シート!AE341&lt;27,分岐管理シート!AE341&gt;38),"error",""))</f>
        <v/>
      </c>
      <c r="BW343" s="644" t="str">
        <f>IF(AND(D343="R7_補正", OR(分岐管理シート!AF341&lt;27,分岐管理シート!AF341&gt;38)),"error","")</f>
        <v/>
      </c>
      <c r="BX343" s="644" t="str">
        <f>IF(F343="","",IF(OR(分岐管理シート!AG341&lt;27,分岐管理シート!AG341&gt;39),"error",""))</f>
        <v/>
      </c>
      <c r="BY343" s="644" t="str">
        <f>IF(F343="","",IF(AND(AD343="－",OR(分岐管理シート!AG341&lt;27,分岐管理シート!AG341&gt;38)),"error",IF(AND(AD343="○",分岐管理シート!AG341&lt;27),"error","")))</f>
        <v/>
      </c>
      <c r="BZ343" s="641" t="str">
        <f>IF(OR(D343="", D343="R6_補正", D343="R7_予備"),
   "",IF(F343="","",IF(AND(VLOOKUP(AE343,―!$AH$15:$AI$40,2,FALSE) &lt;= VLOOKUP(AF343,―!$AH$15:$AI$40,2,FALSE),VLOOKUP(AF343,―!$AH$15:$AI$40,2,FALSE) &lt;= VLOOKUP(AG343,―!$AH$15:$AI$40,2,FALSE)),"","error")))</f>
        <v/>
      </c>
      <c r="CA343" s="647"/>
      <c r="CB343" s="638"/>
      <c r="CC343" s="638"/>
      <c r="CD343" s="644" t="str">
        <f>IF(F343="","",IF(OR(分岐管理シート!AJ341&lt;1,分岐管理シート!AJ341&gt;88),"error",""))</f>
        <v/>
      </c>
      <c r="CE343" s="644" t="str">
        <f t="shared" si="109"/>
        <v/>
      </c>
      <c r="CF343" s="644" t="str">
        <f>IF(F343="","",IF(OR(AND(分岐管理シート!D341=4, OR(分岐管理シート!AQ341&lt;4, 分岐管理シート!AQ341&gt;9)),AND(OR(分岐管理シート!D341=8, 分岐管理シート!D341=10), OR(分岐管理シート!AQ341&lt;7, 分岐管理シート!AQ341&gt;9))),"error",""))</f>
        <v/>
      </c>
      <c r="CG343" s="644" t="str">
        <f t="shared" si="123"/>
        <v/>
      </c>
      <c r="CH343" s="644" t="str">
        <f>分岐管理シート!BD341</f>
        <v/>
      </c>
      <c r="CI343" s="666" t="str">
        <f t="shared" si="124"/>
        <v/>
      </c>
    </row>
    <row r="344" spans="1:87" ht="24" x14ac:dyDescent="0.15">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88"/>
      <c r="AN344" s="567"/>
      <c r="AO344" s="691"/>
      <c r="AP344" s="564"/>
      <c r="AQ344" s="568"/>
      <c r="AR344" s="622"/>
      <c r="AS344" s="628"/>
      <c r="AT344" s="633"/>
      <c r="AU344" s="655" t="str">
        <f t="shared" si="111"/>
        <v/>
      </c>
      <c r="AV344" s="655" t="str">
        <f t="shared" si="112"/>
        <v/>
      </c>
      <c r="AW344" s="655" t="str">
        <f t="shared" si="101"/>
        <v/>
      </c>
      <c r="AX344" s="655" t="str">
        <f t="shared" si="102"/>
        <v/>
      </c>
      <c r="AY344" s="655" t="str">
        <f t="shared" si="103"/>
        <v/>
      </c>
      <c r="AZ344" s="655" t="str">
        <f>IF(F344="","",IF(OR(AND(分岐管理シート!D342=4,J344="Ⅱ．物価高の克服"),AND(分岐管理シート!D342=8,J344="米国関税措置"),AND(分岐管理シート!D342=10,J344="Ⅰ．生活の安全保障・物価高への対応")),"","error"))</f>
        <v/>
      </c>
      <c r="BA344" s="644" t="str">
        <f t="shared" si="104"/>
        <v/>
      </c>
      <c r="BB344" s="644" t="str">
        <f t="shared" si="113"/>
        <v/>
      </c>
      <c r="BC344" s="656" t="str">
        <f t="shared" si="119"/>
        <v/>
      </c>
      <c r="BD344" s="657" t="str">
        <f t="shared" si="115"/>
        <v/>
      </c>
      <c r="BE344" s="644" t="str">
        <f t="shared" si="116"/>
        <v/>
      </c>
      <c r="BF344" s="655" t="str" cm="1">
        <f t="array" ref="BF344">IF(SUMPRODUCT(COUNTIF(M344:O344, M344:O344))&gt;COUNTA(M344:O344),"error","")</f>
        <v/>
      </c>
      <c r="BG344" s="644" t="str">
        <f t="shared" si="120"/>
        <v/>
      </c>
      <c r="BH344" s="644" t="str">
        <f t="shared" si="121"/>
        <v/>
      </c>
      <c r="BI344" s="644" t="str">
        <f t="shared" si="114"/>
        <v/>
      </c>
      <c r="BJ344" s="647"/>
      <c r="BK344" s="638"/>
      <c r="BL344" s="644" t="str">
        <f t="shared" si="105"/>
        <v/>
      </c>
      <c r="BM344" s="644" t="str">
        <f t="shared" si="110"/>
        <v/>
      </c>
      <c r="BN344" s="644" t="str">
        <f t="shared" si="106"/>
        <v/>
      </c>
      <c r="BO344" s="644" t="str">
        <f t="shared" si="122"/>
        <v/>
      </c>
      <c r="BP344" s="641"/>
      <c r="BQ344" s="644"/>
      <c r="BR344" s="638"/>
      <c r="BS344" s="638"/>
      <c r="BT344" s="644" t="str">
        <f t="shared" si="107"/>
        <v/>
      </c>
      <c r="BU344" s="644" t="str">
        <f t="shared" si="108"/>
        <v/>
      </c>
      <c r="BV344" s="644" t="str">
        <f>IF(F344="","",IF(OR(分岐管理シート!AE342&lt;27,分岐管理シート!AE342&gt;38),"error",""))</f>
        <v/>
      </c>
      <c r="BW344" s="644" t="str">
        <f>IF(AND(D344="R7_補正", OR(分岐管理シート!AF342&lt;27,分岐管理シート!AF342&gt;38)),"error","")</f>
        <v/>
      </c>
      <c r="BX344" s="644" t="str">
        <f>IF(F344="","",IF(OR(分岐管理シート!AG342&lt;27,分岐管理シート!AG342&gt;39),"error",""))</f>
        <v/>
      </c>
      <c r="BY344" s="644" t="str">
        <f>IF(F344="","",IF(AND(AD344="－",OR(分岐管理シート!AG342&lt;27,分岐管理シート!AG342&gt;38)),"error",IF(AND(AD344="○",分岐管理シート!AG342&lt;27),"error","")))</f>
        <v/>
      </c>
      <c r="BZ344" s="641" t="str">
        <f>IF(OR(D344="", D344="R6_補正", D344="R7_予備"),
   "",IF(F344="","",IF(AND(VLOOKUP(AE344,―!$AH$15:$AI$40,2,FALSE) &lt;= VLOOKUP(AF344,―!$AH$15:$AI$40,2,FALSE),VLOOKUP(AF344,―!$AH$15:$AI$40,2,FALSE) &lt;= VLOOKUP(AG344,―!$AH$15:$AI$40,2,FALSE)),"","error")))</f>
        <v/>
      </c>
      <c r="CA344" s="647"/>
      <c r="CB344" s="638"/>
      <c r="CC344" s="638"/>
      <c r="CD344" s="644" t="str">
        <f>IF(F344="","",IF(OR(分岐管理シート!AJ342&lt;1,分岐管理シート!AJ342&gt;88),"error",""))</f>
        <v/>
      </c>
      <c r="CE344" s="644" t="str">
        <f t="shared" si="109"/>
        <v/>
      </c>
      <c r="CF344" s="644" t="str">
        <f>IF(F344="","",IF(OR(AND(分岐管理シート!D342=4, OR(分岐管理シート!AQ342&lt;4, 分岐管理シート!AQ342&gt;9)),AND(OR(分岐管理シート!D342=8, 分岐管理シート!D342=10), OR(分岐管理シート!AQ342&lt;7, 分岐管理シート!AQ342&gt;9))),"error",""))</f>
        <v/>
      </c>
      <c r="CG344" s="644" t="str">
        <f t="shared" si="123"/>
        <v/>
      </c>
      <c r="CH344" s="644" t="str">
        <f>分岐管理シート!BD342</f>
        <v/>
      </c>
      <c r="CI344" s="666" t="str">
        <f t="shared" si="124"/>
        <v/>
      </c>
    </row>
    <row r="345" spans="1:87" ht="24" x14ac:dyDescent="0.15">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88"/>
      <c r="AN345" s="567"/>
      <c r="AO345" s="691"/>
      <c r="AP345" s="564"/>
      <c r="AQ345" s="568"/>
      <c r="AR345" s="622"/>
      <c r="AS345" s="628"/>
      <c r="AT345" s="633"/>
      <c r="AU345" s="655" t="str">
        <f t="shared" si="111"/>
        <v/>
      </c>
      <c r="AV345" s="655" t="str">
        <f t="shared" si="112"/>
        <v/>
      </c>
      <c r="AW345" s="655" t="str">
        <f t="shared" si="101"/>
        <v/>
      </c>
      <c r="AX345" s="655" t="str">
        <f t="shared" si="102"/>
        <v/>
      </c>
      <c r="AY345" s="655" t="str">
        <f t="shared" si="103"/>
        <v/>
      </c>
      <c r="AZ345" s="655" t="str">
        <f>IF(F345="","",IF(OR(AND(分岐管理シート!D343=4,J345="Ⅱ．物価高の克服"),AND(分岐管理シート!D343=8,J345="米国関税措置"),AND(分岐管理シート!D343=10,J345="Ⅰ．生活の安全保障・物価高への対応")),"","error"))</f>
        <v/>
      </c>
      <c r="BA345" s="644" t="str">
        <f t="shared" si="104"/>
        <v/>
      </c>
      <c r="BB345" s="644" t="str">
        <f t="shared" si="113"/>
        <v/>
      </c>
      <c r="BC345" s="656" t="str">
        <f t="shared" si="119"/>
        <v/>
      </c>
      <c r="BD345" s="657" t="str">
        <f t="shared" si="115"/>
        <v/>
      </c>
      <c r="BE345" s="644" t="str">
        <f t="shared" si="116"/>
        <v/>
      </c>
      <c r="BF345" s="655" t="str" cm="1">
        <f t="array" ref="BF345">IF(SUMPRODUCT(COUNTIF(M345:O345, M345:O345))&gt;COUNTA(M345:O345),"error","")</f>
        <v/>
      </c>
      <c r="BG345" s="644" t="str">
        <f t="shared" si="120"/>
        <v/>
      </c>
      <c r="BH345" s="644" t="str">
        <f t="shared" si="121"/>
        <v/>
      </c>
      <c r="BI345" s="644" t="str">
        <f t="shared" si="114"/>
        <v/>
      </c>
      <c r="BJ345" s="647"/>
      <c r="BK345" s="638"/>
      <c r="BL345" s="644" t="str">
        <f t="shared" si="105"/>
        <v/>
      </c>
      <c r="BM345" s="644" t="str">
        <f t="shared" si="110"/>
        <v/>
      </c>
      <c r="BN345" s="644" t="str">
        <f t="shared" si="106"/>
        <v/>
      </c>
      <c r="BO345" s="644" t="str">
        <f t="shared" si="122"/>
        <v/>
      </c>
      <c r="BP345" s="641"/>
      <c r="BQ345" s="644"/>
      <c r="BR345" s="638"/>
      <c r="BS345" s="638"/>
      <c r="BT345" s="644" t="str">
        <f t="shared" si="107"/>
        <v/>
      </c>
      <c r="BU345" s="644" t="str">
        <f t="shared" si="108"/>
        <v/>
      </c>
      <c r="BV345" s="644" t="str">
        <f>IF(F345="","",IF(OR(分岐管理シート!AE343&lt;27,分岐管理シート!AE343&gt;38),"error",""))</f>
        <v/>
      </c>
      <c r="BW345" s="644" t="str">
        <f>IF(AND(D345="R7_補正", OR(分岐管理シート!AF343&lt;27,分岐管理シート!AF343&gt;38)),"error","")</f>
        <v/>
      </c>
      <c r="BX345" s="644" t="str">
        <f>IF(F345="","",IF(OR(分岐管理シート!AG343&lt;27,分岐管理シート!AG343&gt;39),"error",""))</f>
        <v/>
      </c>
      <c r="BY345" s="644" t="str">
        <f>IF(F345="","",IF(AND(AD345="－",OR(分岐管理シート!AG343&lt;27,分岐管理シート!AG343&gt;38)),"error",IF(AND(AD345="○",分岐管理シート!AG343&lt;27),"error","")))</f>
        <v/>
      </c>
      <c r="BZ345" s="641" t="str">
        <f>IF(OR(D345="", D345="R6_補正", D345="R7_予備"),
   "",IF(F345="","",IF(AND(VLOOKUP(AE345,―!$AH$15:$AI$40,2,FALSE) &lt;= VLOOKUP(AF345,―!$AH$15:$AI$40,2,FALSE),VLOOKUP(AF345,―!$AH$15:$AI$40,2,FALSE) &lt;= VLOOKUP(AG345,―!$AH$15:$AI$40,2,FALSE)),"","error")))</f>
        <v/>
      </c>
      <c r="CA345" s="647"/>
      <c r="CB345" s="638"/>
      <c r="CC345" s="638"/>
      <c r="CD345" s="644" t="str">
        <f>IF(F345="","",IF(OR(分岐管理シート!AJ343&lt;1,分岐管理シート!AJ343&gt;88),"error",""))</f>
        <v/>
      </c>
      <c r="CE345" s="644" t="str">
        <f t="shared" si="109"/>
        <v/>
      </c>
      <c r="CF345" s="644" t="str">
        <f>IF(F345="","",IF(OR(AND(分岐管理シート!D343=4, OR(分岐管理シート!AQ343&lt;4, 分岐管理シート!AQ343&gt;9)),AND(OR(分岐管理シート!D343=8, 分岐管理シート!D343=10), OR(分岐管理シート!AQ343&lt;7, 分岐管理シート!AQ343&gt;9))),"error",""))</f>
        <v/>
      </c>
      <c r="CG345" s="644" t="str">
        <f t="shared" si="123"/>
        <v/>
      </c>
      <c r="CH345" s="644" t="str">
        <f>分岐管理シート!BD343</f>
        <v/>
      </c>
      <c r="CI345" s="666" t="str">
        <f t="shared" si="124"/>
        <v/>
      </c>
    </row>
    <row r="346" spans="1:87" ht="24" x14ac:dyDescent="0.15">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88"/>
      <c r="AN346" s="567"/>
      <c r="AO346" s="691"/>
      <c r="AP346" s="564"/>
      <c r="AQ346" s="568"/>
      <c r="AR346" s="622"/>
      <c r="AS346" s="628"/>
      <c r="AT346" s="633"/>
      <c r="AU346" s="655" t="str">
        <f t="shared" si="111"/>
        <v/>
      </c>
      <c r="AV346" s="655" t="str">
        <f t="shared" si="112"/>
        <v/>
      </c>
      <c r="AW346" s="655" t="str">
        <f t="shared" si="101"/>
        <v/>
      </c>
      <c r="AX346" s="655" t="str">
        <f t="shared" si="102"/>
        <v/>
      </c>
      <c r="AY346" s="655" t="str">
        <f t="shared" si="103"/>
        <v/>
      </c>
      <c r="AZ346" s="655" t="str">
        <f>IF(F346="","",IF(OR(AND(分岐管理シート!D344=4,J346="Ⅱ．物価高の克服"),AND(分岐管理シート!D344=8,J346="米国関税措置"),AND(分岐管理シート!D344=10,J346="Ⅰ．生活の安全保障・物価高への対応")),"","error"))</f>
        <v/>
      </c>
      <c r="BA346" s="644" t="str">
        <f t="shared" si="104"/>
        <v/>
      </c>
      <c r="BB346" s="644" t="str">
        <f t="shared" si="113"/>
        <v/>
      </c>
      <c r="BC346" s="656" t="str">
        <f t="shared" si="119"/>
        <v/>
      </c>
      <c r="BD346" s="657" t="str">
        <f t="shared" si="115"/>
        <v/>
      </c>
      <c r="BE346" s="644" t="str">
        <f t="shared" si="116"/>
        <v/>
      </c>
      <c r="BF346" s="655" t="str" cm="1">
        <f t="array" ref="BF346">IF(SUMPRODUCT(COUNTIF(M346:O346, M346:O346))&gt;COUNTA(M346:O346),"error","")</f>
        <v/>
      </c>
      <c r="BG346" s="644" t="str">
        <f t="shared" si="120"/>
        <v/>
      </c>
      <c r="BH346" s="644" t="str">
        <f t="shared" si="121"/>
        <v/>
      </c>
      <c r="BI346" s="644" t="str">
        <f t="shared" si="114"/>
        <v/>
      </c>
      <c r="BJ346" s="647"/>
      <c r="BK346" s="638"/>
      <c r="BL346" s="644" t="str">
        <f t="shared" si="105"/>
        <v/>
      </c>
      <c r="BM346" s="644" t="str">
        <f t="shared" si="110"/>
        <v/>
      </c>
      <c r="BN346" s="644" t="str">
        <f t="shared" si="106"/>
        <v/>
      </c>
      <c r="BO346" s="644" t="str">
        <f t="shared" si="122"/>
        <v/>
      </c>
      <c r="BP346" s="641"/>
      <c r="BQ346" s="644"/>
      <c r="BR346" s="638"/>
      <c r="BS346" s="638"/>
      <c r="BT346" s="644" t="str">
        <f t="shared" si="107"/>
        <v/>
      </c>
      <c r="BU346" s="644" t="str">
        <f t="shared" si="108"/>
        <v/>
      </c>
      <c r="BV346" s="644" t="str">
        <f>IF(F346="","",IF(OR(分岐管理シート!AE344&lt;27,分岐管理シート!AE344&gt;38),"error",""))</f>
        <v/>
      </c>
      <c r="BW346" s="644" t="str">
        <f>IF(AND(D346="R7_補正", OR(分岐管理シート!AF344&lt;27,分岐管理シート!AF344&gt;38)),"error","")</f>
        <v/>
      </c>
      <c r="BX346" s="644" t="str">
        <f>IF(F346="","",IF(OR(分岐管理シート!AG344&lt;27,分岐管理シート!AG344&gt;39),"error",""))</f>
        <v/>
      </c>
      <c r="BY346" s="644" t="str">
        <f>IF(F346="","",IF(AND(AD346="－",OR(分岐管理シート!AG344&lt;27,分岐管理シート!AG344&gt;38)),"error",IF(AND(AD346="○",分岐管理シート!AG344&lt;27),"error","")))</f>
        <v/>
      </c>
      <c r="BZ346" s="641" t="str">
        <f>IF(OR(D346="", D346="R6_補正", D346="R7_予備"),
   "",IF(F346="","",IF(AND(VLOOKUP(AE346,―!$AH$15:$AI$40,2,FALSE) &lt;= VLOOKUP(AF346,―!$AH$15:$AI$40,2,FALSE),VLOOKUP(AF346,―!$AH$15:$AI$40,2,FALSE) &lt;= VLOOKUP(AG346,―!$AH$15:$AI$40,2,FALSE)),"","error")))</f>
        <v/>
      </c>
      <c r="CA346" s="647"/>
      <c r="CB346" s="638"/>
      <c r="CC346" s="638"/>
      <c r="CD346" s="644" t="str">
        <f>IF(F346="","",IF(OR(分岐管理シート!AJ344&lt;1,分岐管理シート!AJ344&gt;88),"error",""))</f>
        <v/>
      </c>
      <c r="CE346" s="644" t="str">
        <f t="shared" si="109"/>
        <v/>
      </c>
      <c r="CF346" s="644" t="str">
        <f>IF(F346="","",IF(OR(AND(分岐管理シート!D344=4, OR(分岐管理シート!AQ344&lt;4, 分岐管理シート!AQ344&gt;9)),AND(OR(分岐管理シート!D344=8, 分岐管理シート!D344=10), OR(分岐管理シート!AQ344&lt;7, 分岐管理シート!AQ344&gt;9))),"error",""))</f>
        <v/>
      </c>
      <c r="CG346" s="644" t="str">
        <f t="shared" si="123"/>
        <v/>
      </c>
      <c r="CH346" s="644" t="str">
        <f>分岐管理シート!BD344</f>
        <v/>
      </c>
      <c r="CI346" s="666" t="str">
        <f t="shared" si="124"/>
        <v/>
      </c>
    </row>
    <row r="347" spans="1:87" ht="24" x14ac:dyDescent="0.15">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88"/>
      <c r="AN347" s="567"/>
      <c r="AO347" s="691"/>
      <c r="AP347" s="564"/>
      <c r="AQ347" s="568"/>
      <c r="AR347" s="622"/>
      <c r="AS347" s="628"/>
      <c r="AT347" s="633"/>
      <c r="AU347" s="655" t="str">
        <f t="shared" si="111"/>
        <v/>
      </c>
      <c r="AV347" s="655" t="str">
        <f t="shared" si="112"/>
        <v/>
      </c>
      <c r="AW347" s="655" t="str">
        <f t="shared" si="101"/>
        <v/>
      </c>
      <c r="AX347" s="655" t="str">
        <f t="shared" si="102"/>
        <v/>
      </c>
      <c r="AY347" s="655" t="str">
        <f t="shared" si="103"/>
        <v/>
      </c>
      <c r="AZ347" s="655" t="str">
        <f>IF(F347="","",IF(OR(AND(分岐管理シート!D345=4,J347="Ⅱ．物価高の克服"),AND(分岐管理シート!D345=8,J347="米国関税措置"),AND(分岐管理シート!D345=10,J347="Ⅰ．生活の安全保障・物価高への対応")),"","error"))</f>
        <v/>
      </c>
      <c r="BA347" s="644" t="str">
        <f t="shared" si="104"/>
        <v/>
      </c>
      <c r="BB347" s="644" t="str">
        <f t="shared" si="113"/>
        <v/>
      </c>
      <c r="BC347" s="656" t="str">
        <f t="shared" si="119"/>
        <v/>
      </c>
      <c r="BD347" s="657" t="str">
        <f t="shared" si="115"/>
        <v/>
      </c>
      <c r="BE347" s="644" t="str">
        <f t="shared" si="116"/>
        <v/>
      </c>
      <c r="BF347" s="655" t="str" cm="1">
        <f t="array" ref="BF347">IF(SUMPRODUCT(COUNTIF(M347:O347, M347:O347))&gt;COUNTA(M347:O347),"error","")</f>
        <v/>
      </c>
      <c r="BG347" s="644" t="str">
        <f t="shared" si="120"/>
        <v/>
      </c>
      <c r="BH347" s="644" t="str">
        <f t="shared" si="121"/>
        <v/>
      </c>
      <c r="BI347" s="644" t="str">
        <f t="shared" si="114"/>
        <v/>
      </c>
      <c r="BJ347" s="647"/>
      <c r="BK347" s="638"/>
      <c r="BL347" s="644" t="str">
        <f t="shared" si="105"/>
        <v/>
      </c>
      <c r="BM347" s="644" t="str">
        <f t="shared" si="110"/>
        <v/>
      </c>
      <c r="BN347" s="644" t="str">
        <f t="shared" si="106"/>
        <v/>
      </c>
      <c r="BO347" s="644" t="str">
        <f t="shared" si="122"/>
        <v/>
      </c>
      <c r="BP347" s="641"/>
      <c r="BQ347" s="644"/>
      <c r="BR347" s="638"/>
      <c r="BS347" s="638"/>
      <c r="BT347" s="644" t="str">
        <f t="shared" si="107"/>
        <v/>
      </c>
      <c r="BU347" s="644" t="str">
        <f t="shared" si="108"/>
        <v/>
      </c>
      <c r="BV347" s="644" t="str">
        <f>IF(F347="","",IF(OR(分岐管理シート!AE345&lt;27,分岐管理シート!AE345&gt;38),"error",""))</f>
        <v/>
      </c>
      <c r="BW347" s="644" t="str">
        <f>IF(AND(D347="R7_補正", OR(分岐管理シート!AF345&lt;27,分岐管理シート!AF345&gt;38)),"error","")</f>
        <v/>
      </c>
      <c r="BX347" s="644" t="str">
        <f>IF(F347="","",IF(OR(分岐管理シート!AG345&lt;27,分岐管理シート!AG345&gt;39),"error",""))</f>
        <v/>
      </c>
      <c r="BY347" s="644" t="str">
        <f>IF(F347="","",IF(AND(AD347="－",OR(分岐管理シート!AG345&lt;27,分岐管理シート!AG345&gt;38)),"error",IF(AND(AD347="○",分岐管理シート!AG345&lt;27),"error","")))</f>
        <v/>
      </c>
      <c r="BZ347" s="641" t="str">
        <f>IF(OR(D347="", D347="R6_補正", D347="R7_予備"),
   "",IF(F347="","",IF(AND(VLOOKUP(AE347,―!$AH$15:$AI$40,2,FALSE) &lt;= VLOOKUP(AF347,―!$AH$15:$AI$40,2,FALSE),VLOOKUP(AF347,―!$AH$15:$AI$40,2,FALSE) &lt;= VLOOKUP(AG347,―!$AH$15:$AI$40,2,FALSE)),"","error")))</f>
        <v/>
      </c>
      <c r="CA347" s="647"/>
      <c r="CB347" s="638"/>
      <c r="CC347" s="638"/>
      <c r="CD347" s="644" t="str">
        <f>IF(F347="","",IF(OR(分岐管理シート!AJ345&lt;1,分岐管理シート!AJ345&gt;88),"error",""))</f>
        <v/>
      </c>
      <c r="CE347" s="644" t="str">
        <f t="shared" si="109"/>
        <v/>
      </c>
      <c r="CF347" s="644" t="str">
        <f>IF(F347="","",IF(OR(AND(分岐管理シート!D345=4, OR(分岐管理シート!AQ345&lt;4, 分岐管理シート!AQ345&gt;9)),AND(OR(分岐管理シート!D345=8, 分岐管理シート!D345=10), OR(分岐管理シート!AQ345&lt;7, 分岐管理シート!AQ345&gt;9))),"error",""))</f>
        <v/>
      </c>
      <c r="CG347" s="644" t="str">
        <f t="shared" si="123"/>
        <v/>
      </c>
      <c r="CH347" s="644" t="str">
        <f>分岐管理シート!BD345</f>
        <v/>
      </c>
      <c r="CI347" s="666" t="str">
        <f t="shared" si="124"/>
        <v/>
      </c>
    </row>
    <row r="348" spans="1:87" ht="24" x14ac:dyDescent="0.15">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88"/>
      <c r="AN348" s="567"/>
      <c r="AO348" s="691"/>
      <c r="AP348" s="564"/>
      <c r="AQ348" s="568"/>
      <c r="AR348" s="622"/>
      <c r="AS348" s="628"/>
      <c r="AT348" s="633"/>
      <c r="AU348" s="655" t="str">
        <f t="shared" si="111"/>
        <v/>
      </c>
      <c r="AV348" s="655" t="str">
        <f t="shared" si="112"/>
        <v/>
      </c>
      <c r="AW348" s="655" t="str">
        <f t="shared" si="101"/>
        <v/>
      </c>
      <c r="AX348" s="655" t="str">
        <f t="shared" si="102"/>
        <v/>
      </c>
      <c r="AY348" s="655" t="str">
        <f t="shared" si="103"/>
        <v/>
      </c>
      <c r="AZ348" s="655" t="str">
        <f>IF(F348="","",IF(OR(AND(分岐管理シート!D346=4,J348="Ⅱ．物価高の克服"),AND(分岐管理シート!D346=8,J348="米国関税措置"),AND(分岐管理シート!D346=10,J348="Ⅰ．生活の安全保障・物価高への対応")),"","error"))</f>
        <v/>
      </c>
      <c r="BA348" s="644" t="str">
        <f t="shared" si="104"/>
        <v/>
      </c>
      <c r="BB348" s="644" t="str">
        <f t="shared" si="113"/>
        <v/>
      </c>
      <c r="BC348" s="656" t="str">
        <f t="shared" si="119"/>
        <v/>
      </c>
      <c r="BD348" s="657" t="str">
        <f t="shared" si="115"/>
        <v/>
      </c>
      <c r="BE348" s="644" t="str">
        <f t="shared" si="116"/>
        <v/>
      </c>
      <c r="BF348" s="655" t="str" cm="1">
        <f t="array" ref="BF348">IF(SUMPRODUCT(COUNTIF(M348:O348, M348:O348))&gt;COUNTA(M348:O348),"error","")</f>
        <v/>
      </c>
      <c r="BG348" s="644" t="str">
        <f t="shared" si="120"/>
        <v/>
      </c>
      <c r="BH348" s="644" t="str">
        <f t="shared" si="121"/>
        <v/>
      </c>
      <c r="BI348" s="644" t="str">
        <f t="shared" si="114"/>
        <v/>
      </c>
      <c r="BJ348" s="647"/>
      <c r="BK348" s="638"/>
      <c r="BL348" s="644" t="str">
        <f t="shared" si="105"/>
        <v/>
      </c>
      <c r="BM348" s="644" t="str">
        <f t="shared" si="110"/>
        <v/>
      </c>
      <c r="BN348" s="644" t="str">
        <f t="shared" si="106"/>
        <v/>
      </c>
      <c r="BO348" s="644" t="str">
        <f t="shared" si="122"/>
        <v/>
      </c>
      <c r="BP348" s="641"/>
      <c r="BQ348" s="644"/>
      <c r="BR348" s="638"/>
      <c r="BS348" s="638"/>
      <c r="BT348" s="644" t="str">
        <f t="shared" si="107"/>
        <v/>
      </c>
      <c r="BU348" s="644" t="str">
        <f t="shared" si="108"/>
        <v/>
      </c>
      <c r="BV348" s="644" t="str">
        <f>IF(F348="","",IF(OR(分岐管理シート!AE346&lt;27,分岐管理シート!AE346&gt;38),"error",""))</f>
        <v/>
      </c>
      <c r="BW348" s="644" t="str">
        <f>IF(AND(D348="R7_補正", OR(分岐管理シート!AF346&lt;27,分岐管理シート!AF346&gt;38)),"error","")</f>
        <v/>
      </c>
      <c r="BX348" s="644" t="str">
        <f>IF(F348="","",IF(OR(分岐管理シート!AG346&lt;27,分岐管理シート!AG346&gt;39),"error",""))</f>
        <v/>
      </c>
      <c r="BY348" s="644" t="str">
        <f>IF(F348="","",IF(AND(AD348="－",OR(分岐管理シート!AG346&lt;27,分岐管理シート!AG346&gt;38)),"error",IF(AND(AD348="○",分岐管理シート!AG346&lt;27),"error","")))</f>
        <v/>
      </c>
      <c r="BZ348" s="641" t="str">
        <f>IF(OR(D348="", D348="R6_補正", D348="R7_予備"),
   "",IF(F348="","",IF(AND(VLOOKUP(AE348,―!$AH$15:$AI$40,2,FALSE) &lt;= VLOOKUP(AF348,―!$AH$15:$AI$40,2,FALSE),VLOOKUP(AF348,―!$AH$15:$AI$40,2,FALSE) &lt;= VLOOKUP(AG348,―!$AH$15:$AI$40,2,FALSE)),"","error")))</f>
        <v/>
      </c>
      <c r="CA348" s="647"/>
      <c r="CB348" s="638"/>
      <c r="CC348" s="638"/>
      <c r="CD348" s="644" t="str">
        <f>IF(F348="","",IF(OR(分岐管理シート!AJ346&lt;1,分岐管理シート!AJ346&gt;88),"error",""))</f>
        <v/>
      </c>
      <c r="CE348" s="644" t="str">
        <f t="shared" si="109"/>
        <v/>
      </c>
      <c r="CF348" s="644" t="str">
        <f>IF(F348="","",IF(OR(AND(分岐管理シート!D346=4, OR(分岐管理シート!AQ346&lt;4, 分岐管理シート!AQ346&gt;9)),AND(OR(分岐管理シート!D346=8, 分岐管理シート!D346=10), OR(分岐管理シート!AQ346&lt;7, 分岐管理シート!AQ346&gt;9))),"error",""))</f>
        <v/>
      </c>
      <c r="CG348" s="644" t="str">
        <f t="shared" si="123"/>
        <v/>
      </c>
      <c r="CH348" s="644" t="str">
        <f>分岐管理シート!BD346</f>
        <v/>
      </c>
      <c r="CI348" s="666" t="str">
        <f t="shared" si="124"/>
        <v/>
      </c>
    </row>
    <row r="349" spans="1:87" ht="24" x14ac:dyDescent="0.15">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88"/>
      <c r="AN349" s="567"/>
      <c r="AO349" s="691"/>
      <c r="AP349" s="564"/>
      <c r="AQ349" s="568"/>
      <c r="AR349" s="622"/>
      <c r="AS349" s="628"/>
      <c r="AT349" s="633"/>
      <c r="AU349" s="655" t="str">
        <f t="shared" si="111"/>
        <v/>
      </c>
      <c r="AV349" s="655" t="str">
        <f t="shared" si="112"/>
        <v/>
      </c>
      <c r="AW349" s="655" t="str">
        <f t="shared" si="101"/>
        <v/>
      </c>
      <c r="AX349" s="655" t="str">
        <f t="shared" si="102"/>
        <v/>
      </c>
      <c r="AY349" s="655" t="str">
        <f t="shared" si="103"/>
        <v/>
      </c>
      <c r="AZ349" s="655" t="str">
        <f>IF(F349="","",IF(OR(AND(分岐管理シート!D347=4,J349="Ⅱ．物価高の克服"),AND(分岐管理シート!D347=8,J349="米国関税措置"),AND(分岐管理シート!D347=10,J349="Ⅰ．生活の安全保障・物価高への対応")),"","error"))</f>
        <v/>
      </c>
      <c r="BA349" s="644" t="str">
        <f t="shared" si="104"/>
        <v/>
      </c>
      <c r="BB349" s="644" t="str">
        <f t="shared" si="113"/>
        <v/>
      </c>
      <c r="BC349" s="656" t="str">
        <f t="shared" si="119"/>
        <v/>
      </c>
      <c r="BD349" s="657" t="str">
        <f t="shared" si="115"/>
        <v/>
      </c>
      <c r="BE349" s="644" t="str">
        <f t="shared" si="116"/>
        <v/>
      </c>
      <c r="BF349" s="655" t="str" cm="1">
        <f t="array" ref="BF349">IF(SUMPRODUCT(COUNTIF(M349:O349, M349:O349))&gt;COUNTA(M349:O349),"error","")</f>
        <v/>
      </c>
      <c r="BG349" s="644" t="str">
        <f t="shared" si="120"/>
        <v/>
      </c>
      <c r="BH349" s="644" t="str">
        <f t="shared" si="121"/>
        <v/>
      </c>
      <c r="BI349" s="644" t="str">
        <f t="shared" si="114"/>
        <v/>
      </c>
      <c r="BJ349" s="647"/>
      <c r="BK349" s="638"/>
      <c r="BL349" s="644" t="str">
        <f t="shared" si="105"/>
        <v/>
      </c>
      <c r="BM349" s="644" t="str">
        <f t="shared" si="110"/>
        <v/>
      </c>
      <c r="BN349" s="644" t="str">
        <f t="shared" si="106"/>
        <v/>
      </c>
      <c r="BO349" s="644" t="str">
        <f t="shared" si="122"/>
        <v/>
      </c>
      <c r="BP349" s="641"/>
      <c r="BQ349" s="644"/>
      <c r="BR349" s="638"/>
      <c r="BS349" s="638"/>
      <c r="BT349" s="644" t="str">
        <f t="shared" si="107"/>
        <v/>
      </c>
      <c r="BU349" s="644" t="str">
        <f t="shared" si="108"/>
        <v/>
      </c>
      <c r="BV349" s="644" t="str">
        <f>IF(F349="","",IF(OR(分岐管理シート!AE347&lt;27,分岐管理シート!AE347&gt;38),"error",""))</f>
        <v/>
      </c>
      <c r="BW349" s="644" t="str">
        <f>IF(AND(D349="R7_補正", OR(分岐管理シート!AF347&lt;27,分岐管理シート!AF347&gt;38)),"error","")</f>
        <v/>
      </c>
      <c r="BX349" s="644" t="str">
        <f>IF(F349="","",IF(OR(分岐管理シート!AG347&lt;27,分岐管理シート!AG347&gt;39),"error",""))</f>
        <v/>
      </c>
      <c r="BY349" s="644" t="str">
        <f>IF(F349="","",IF(AND(AD349="－",OR(分岐管理シート!AG347&lt;27,分岐管理シート!AG347&gt;38)),"error",IF(AND(AD349="○",分岐管理シート!AG347&lt;27),"error","")))</f>
        <v/>
      </c>
      <c r="BZ349" s="641" t="str">
        <f>IF(OR(D349="", D349="R6_補正", D349="R7_予備"),
   "",IF(F349="","",IF(AND(VLOOKUP(AE349,―!$AH$15:$AI$40,2,FALSE) &lt;= VLOOKUP(AF349,―!$AH$15:$AI$40,2,FALSE),VLOOKUP(AF349,―!$AH$15:$AI$40,2,FALSE) &lt;= VLOOKUP(AG349,―!$AH$15:$AI$40,2,FALSE)),"","error")))</f>
        <v/>
      </c>
      <c r="CA349" s="647"/>
      <c r="CB349" s="638"/>
      <c r="CC349" s="638"/>
      <c r="CD349" s="644" t="str">
        <f>IF(F349="","",IF(OR(分岐管理シート!AJ347&lt;1,分岐管理シート!AJ347&gt;88),"error",""))</f>
        <v/>
      </c>
      <c r="CE349" s="644" t="str">
        <f t="shared" si="109"/>
        <v/>
      </c>
      <c r="CF349" s="644" t="str">
        <f>IF(F349="","",IF(OR(AND(分岐管理シート!D347=4, OR(分岐管理シート!AQ347&lt;4, 分岐管理シート!AQ347&gt;9)),AND(OR(分岐管理シート!D347=8, 分岐管理シート!D347=10), OR(分岐管理シート!AQ347&lt;7, 分岐管理シート!AQ347&gt;9))),"error",""))</f>
        <v/>
      </c>
      <c r="CG349" s="644" t="str">
        <f t="shared" si="123"/>
        <v/>
      </c>
      <c r="CH349" s="644" t="str">
        <f>分岐管理シート!BD347</f>
        <v/>
      </c>
      <c r="CI349" s="666" t="str">
        <f t="shared" si="124"/>
        <v/>
      </c>
    </row>
    <row r="350" spans="1:87" ht="24" x14ac:dyDescent="0.15">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88"/>
      <c r="AN350" s="567"/>
      <c r="AO350" s="691"/>
      <c r="AP350" s="564"/>
      <c r="AQ350" s="568"/>
      <c r="AR350" s="622"/>
      <c r="AS350" s="628"/>
      <c r="AT350" s="633"/>
      <c r="AU350" s="655" t="str">
        <f t="shared" si="111"/>
        <v/>
      </c>
      <c r="AV350" s="655" t="str">
        <f t="shared" si="112"/>
        <v/>
      </c>
      <c r="AW350" s="655" t="str">
        <f t="shared" si="101"/>
        <v/>
      </c>
      <c r="AX350" s="655" t="str">
        <f t="shared" si="102"/>
        <v/>
      </c>
      <c r="AY350" s="655" t="str">
        <f t="shared" si="103"/>
        <v/>
      </c>
      <c r="AZ350" s="655" t="str">
        <f>IF(F350="","",IF(OR(AND(分岐管理シート!D348=4,J350="Ⅱ．物価高の克服"),AND(分岐管理シート!D348=8,J350="米国関税措置"),AND(分岐管理シート!D348=10,J350="Ⅰ．生活の安全保障・物価高への対応")),"","error"))</f>
        <v/>
      </c>
      <c r="BA350" s="644" t="str">
        <f t="shared" si="104"/>
        <v/>
      </c>
      <c r="BB350" s="644" t="str">
        <f t="shared" si="113"/>
        <v/>
      </c>
      <c r="BC350" s="656" t="str">
        <f t="shared" si="119"/>
        <v/>
      </c>
      <c r="BD350" s="657" t="str">
        <f t="shared" si="115"/>
        <v/>
      </c>
      <c r="BE350" s="644" t="str">
        <f t="shared" si="116"/>
        <v/>
      </c>
      <c r="BF350" s="655" t="str" cm="1">
        <f t="array" ref="BF350">IF(SUMPRODUCT(COUNTIF(M350:O350, M350:O350))&gt;COUNTA(M350:O350),"error","")</f>
        <v/>
      </c>
      <c r="BG350" s="644" t="str">
        <f t="shared" si="120"/>
        <v/>
      </c>
      <c r="BH350" s="644" t="str">
        <f t="shared" si="121"/>
        <v/>
      </c>
      <c r="BI350" s="644" t="str">
        <f t="shared" si="114"/>
        <v/>
      </c>
      <c r="BJ350" s="647"/>
      <c r="BK350" s="638"/>
      <c r="BL350" s="644" t="str">
        <f t="shared" si="105"/>
        <v/>
      </c>
      <c r="BM350" s="644" t="str">
        <f t="shared" si="110"/>
        <v/>
      </c>
      <c r="BN350" s="644" t="str">
        <f t="shared" si="106"/>
        <v/>
      </c>
      <c r="BO350" s="644" t="str">
        <f t="shared" si="122"/>
        <v/>
      </c>
      <c r="BP350" s="641"/>
      <c r="BQ350" s="644"/>
      <c r="BR350" s="638"/>
      <c r="BS350" s="638"/>
      <c r="BT350" s="644" t="str">
        <f t="shared" si="107"/>
        <v/>
      </c>
      <c r="BU350" s="644" t="str">
        <f t="shared" si="108"/>
        <v/>
      </c>
      <c r="BV350" s="644" t="str">
        <f>IF(F350="","",IF(OR(分岐管理シート!AE348&lt;27,分岐管理シート!AE348&gt;38),"error",""))</f>
        <v/>
      </c>
      <c r="BW350" s="644" t="str">
        <f>IF(AND(D350="R7_補正", OR(分岐管理シート!AF348&lt;27,分岐管理シート!AF348&gt;38)),"error","")</f>
        <v/>
      </c>
      <c r="BX350" s="644" t="str">
        <f>IF(F350="","",IF(OR(分岐管理シート!AG348&lt;27,分岐管理シート!AG348&gt;39),"error",""))</f>
        <v/>
      </c>
      <c r="BY350" s="644" t="str">
        <f>IF(F350="","",IF(AND(AD350="－",OR(分岐管理シート!AG348&lt;27,分岐管理シート!AG348&gt;38)),"error",IF(AND(AD350="○",分岐管理シート!AG348&lt;27),"error","")))</f>
        <v/>
      </c>
      <c r="BZ350" s="641" t="str">
        <f>IF(OR(D350="", D350="R6_補正", D350="R7_予備"),
   "",IF(F350="","",IF(AND(VLOOKUP(AE350,―!$AH$15:$AI$40,2,FALSE) &lt;= VLOOKUP(AF350,―!$AH$15:$AI$40,2,FALSE),VLOOKUP(AF350,―!$AH$15:$AI$40,2,FALSE) &lt;= VLOOKUP(AG350,―!$AH$15:$AI$40,2,FALSE)),"","error")))</f>
        <v/>
      </c>
      <c r="CA350" s="647"/>
      <c r="CB350" s="638"/>
      <c r="CC350" s="638"/>
      <c r="CD350" s="644" t="str">
        <f>IF(F350="","",IF(OR(分岐管理シート!AJ348&lt;1,分岐管理シート!AJ348&gt;88),"error",""))</f>
        <v/>
      </c>
      <c r="CE350" s="644" t="str">
        <f t="shared" si="109"/>
        <v/>
      </c>
      <c r="CF350" s="644" t="str">
        <f>IF(F350="","",IF(OR(AND(分岐管理シート!D348=4, OR(分岐管理シート!AQ348&lt;4, 分岐管理シート!AQ348&gt;9)),AND(OR(分岐管理シート!D348=8, 分岐管理シート!D348=10), OR(分岐管理シート!AQ348&lt;7, 分岐管理シート!AQ348&gt;9))),"error",""))</f>
        <v/>
      </c>
      <c r="CG350" s="644" t="str">
        <f t="shared" si="123"/>
        <v/>
      </c>
      <c r="CH350" s="644" t="str">
        <f>分岐管理シート!BD348</f>
        <v/>
      </c>
      <c r="CI350" s="666" t="str">
        <f t="shared" si="124"/>
        <v/>
      </c>
    </row>
    <row r="351" spans="1:87" ht="24" x14ac:dyDescent="0.15">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88"/>
      <c r="AN351" s="567"/>
      <c r="AO351" s="691"/>
      <c r="AP351" s="564"/>
      <c r="AQ351" s="568"/>
      <c r="AR351" s="622"/>
      <c r="AS351" s="628"/>
      <c r="AT351" s="633"/>
      <c r="AU351" s="655" t="str">
        <f t="shared" si="111"/>
        <v/>
      </c>
      <c r="AV351" s="655" t="str">
        <f t="shared" si="112"/>
        <v/>
      </c>
      <c r="AW351" s="655" t="str">
        <f t="shared" si="101"/>
        <v/>
      </c>
      <c r="AX351" s="655" t="str">
        <f t="shared" si="102"/>
        <v/>
      </c>
      <c r="AY351" s="655" t="str">
        <f t="shared" si="103"/>
        <v/>
      </c>
      <c r="AZ351" s="655" t="str">
        <f>IF(F351="","",IF(OR(AND(分岐管理シート!D349=4,J351="Ⅱ．物価高の克服"),AND(分岐管理シート!D349=8,J351="米国関税措置"),AND(分岐管理シート!D349=10,J351="Ⅰ．生活の安全保障・物価高への対応")),"","error"))</f>
        <v/>
      </c>
      <c r="BA351" s="644" t="str">
        <f t="shared" si="104"/>
        <v/>
      </c>
      <c r="BB351" s="644" t="str">
        <f t="shared" si="113"/>
        <v/>
      </c>
      <c r="BC351" s="656" t="str">
        <f t="shared" si="119"/>
        <v/>
      </c>
      <c r="BD351" s="657" t="str">
        <f t="shared" si="115"/>
        <v/>
      </c>
      <c r="BE351" s="644" t="str">
        <f t="shared" si="116"/>
        <v/>
      </c>
      <c r="BF351" s="655" t="str" cm="1">
        <f t="array" ref="BF351">IF(SUMPRODUCT(COUNTIF(M351:O351, M351:O351))&gt;COUNTA(M351:O351),"error","")</f>
        <v/>
      </c>
      <c r="BG351" s="644" t="str">
        <f t="shared" si="120"/>
        <v/>
      </c>
      <c r="BH351" s="644" t="str">
        <f t="shared" si="121"/>
        <v/>
      </c>
      <c r="BI351" s="644" t="str">
        <f t="shared" si="114"/>
        <v/>
      </c>
      <c r="BJ351" s="647"/>
      <c r="BK351" s="638"/>
      <c r="BL351" s="644" t="str">
        <f t="shared" si="105"/>
        <v/>
      </c>
      <c r="BM351" s="644" t="str">
        <f t="shared" si="110"/>
        <v/>
      </c>
      <c r="BN351" s="644" t="str">
        <f t="shared" si="106"/>
        <v/>
      </c>
      <c r="BO351" s="644" t="str">
        <f t="shared" si="122"/>
        <v/>
      </c>
      <c r="BP351" s="641"/>
      <c r="BQ351" s="644"/>
      <c r="BR351" s="638"/>
      <c r="BS351" s="638"/>
      <c r="BT351" s="644" t="str">
        <f t="shared" si="107"/>
        <v/>
      </c>
      <c r="BU351" s="644" t="str">
        <f t="shared" si="108"/>
        <v/>
      </c>
      <c r="BV351" s="644" t="str">
        <f>IF(F351="","",IF(OR(分岐管理シート!AE349&lt;27,分岐管理シート!AE349&gt;38),"error",""))</f>
        <v/>
      </c>
      <c r="BW351" s="644" t="str">
        <f>IF(AND(D351="R7_補正", OR(分岐管理シート!AF349&lt;27,分岐管理シート!AF349&gt;38)),"error","")</f>
        <v/>
      </c>
      <c r="BX351" s="644" t="str">
        <f>IF(F351="","",IF(OR(分岐管理シート!AG349&lt;27,分岐管理シート!AG349&gt;39),"error",""))</f>
        <v/>
      </c>
      <c r="BY351" s="644" t="str">
        <f>IF(F351="","",IF(AND(AD351="－",OR(分岐管理シート!AG349&lt;27,分岐管理シート!AG349&gt;38)),"error",IF(AND(AD351="○",分岐管理シート!AG349&lt;27),"error","")))</f>
        <v/>
      </c>
      <c r="BZ351" s="641" t="str">
        <f>IF(OR(D351="", D351="R6_補正", D351="R7_予備"),
   "",IF(F351="","",IF(AND(VLOOKUP(AE351,―!$AH$15:$AI$40,2,FALSE) &lt;= VLOOKUP(AF351,―!$AH$15:$AI$40,2,FALSE),VLOOKUP(AF351,―!$AH$15:$AI$40,2,FALSE) &lt;= VLOOKUP(AG351,―!$AH$15:$AI$40,2,FALSE)),"","error")))</f>
        <v/>
      </c>
      <c r="CA351" s="647"/>
      <c r="CB351" s="638"/>
      <c r="CC351" s="638"/>
      <c r="CD351" s="644" t="str">
        <f>IF(F351="","",IF(OR(分岐管理シート!AJ349&lt;1,分岐管理シート!AJ349&gt;88),"error",""))</f>
        <v/>
      </c>
      <c r="CE351" s="644" t="str">
        <f t="shared" si="109"/>
        <v/>
      </c>
      <c r="CF351" s="644" t="str">
        <f>IF(F351="","",IF(OR(AND(分岐管理シート!D349=4, OR(分岐管理シート!AQ349&lt;4, 分岐管理シート!AQ349&gt;9)),AND(OR(分岐管理シート!D349=8, 分岐管理シート!D349=10), OR(分岐管理シート!AQ349&lt;7, 分岐管理シート!AQ349&gt;9))),"error",""))</f>
        <v/>
      </c>
      <c r="CG351" s="644" t="str">
        <f t="shared" si="123"/>
        <v/>
      </c>
      <c r="CH351" s="644" t="str">
        <f>分岐管理シート!BD349</f>
        <v/>
      </c>
      <c r="CI351" s="666" t="str">
        <f t="shared" si="124"/>
        <v/>
      </c>
    </row>
    <row r="352" spans="1:87" ht="24" x14ac:dyDescent="0.15">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88"/>
      <c r="AN352" s="567"/>
      <c r="AO352" s="691"/>
      <c r="AP352" s="564"/>
      <c r="AQ352" s="568"/>
      <c r="AR352" s="622"/>
      <c r="AS352" s="628"/>
      <c r="AT352" s="633"/>
      <c r="AU352" s="655" t="str">
        <f t="shared" si="111"/>
        <v/>
      </c>
      <c r="AV352" s="655" t="str">
        <f t="shared" si="112"/>
        <v/>
      </c>
      <c r="AW352" s="655" t="str">
        <f t="shared" si="101"/>
        <v/>
      </c>
      <c r="AX352" s="655" t="str">
        <f t="shared" si="102"/>
        <v/>
      </c>
      <c r="AY352" s="655" t="str">
        <f t="shared" si="103"/>
        <v/>
      </c>
      <c r="AZ352" s="655" t="str">
        <f>IF(F352="","",IF(OR(AND(分岐管理シート!D350=4,J352="Ⅱ．物価高の克服"),AND(分岐管理シート!D350=8,J352="米国関税措置"),AND(分岐管理シート!D350=10,J352="Ⅰ．生活の安全保障・物価高への対応")),"","error"))</f>
        <v/>
      </c>
      <c r="BA352" s="644" t="str">
        <f t="shared" si="104"/>
        <v/>
      </c>
      <c r="BB352" s="644" t="str">
        <f t="shared" si="113"/>
        <v/>
      </c>
      <c r="BC352" s="656" t="str">
        <f t="shared" si="119"/>
        <v/>
      </c>
      <c r="BD352" s="657" t="str">
        <f t="shared" si="115"/>
        <v/>
      </c>
      <c r="BE352" s="644" t="str">
        <f t="shared" si="116"/>
        <v/>
      </c>
      <c r="BF352" s="655" t="str" cm="1">
        <f t="array" ref="BF352">IF(SUMPRODUCT(COUNTIF(M352:O352, M352:O352))&gt;COUNTA(M352:O352),"error","")</f>
        <v/>
      </c>
      <c r="BG352" s="644" t="str">
        <f t="shared" si="120"/>
        <v/>
      </c>
      <c r="BH352" s="644" t="str">
        <f t="shared" si="121"/>
        <v/>
      </c>
      <c r="BI352" s="644" t="str">
        <f t="shared" si="114"/>
        <v/>
      </c>
      <c r="BJ352" s="647"/>
      <c r="BK352" s="638"/>
      <c r="BL352" s="644" t="str">
        <f t="shared" si="105"/>
        <v/>
      </c>
      <c r="BM352" s="644" t="str">
        <f t="shared" si="110"/>
        <v/>
      </c>
      <c r="BN352" s="644" t="str">
        <f t="shared" si="106"/>
        <v/>
      </c>
      <c r="BO352" s="644" t="str">
        <f t="shared" si="122"/>
        <v/>
      </c>
      <c r="BP352" s="641"/>
      <c r="BQ352" s="644"/>
      <c r="BR352" s="638"/>
      <c r="BS352" s="638"/>
      <c r="BT352" s="644" t="str">
        <f t="shared" si="107"/>
        <v/>
      </c>
      <c r="BU352" s="644" t="str">
        <f t="shared" si="108"/>
        <v/>
      </c>
      <c r="BV352" s="644" t="str">
        <f>IF(F352="","",IF(OR(分岐管理シート!AE350&lt;27,分岐管理シート!AE350&gt;38),"error",""))</f>
        <v/>
      </c>
      <c r="BW352" s="644" t="str">
        <f>IF(AND(D352="R7_補正", OR(分岐管理シート!AF350&lt;27,分岐管理シート!AF350&gt;38)),"error","")</f>
        <v/>
      </c>
      <c r="BX352" s="644" t="str">
        <f>IF(F352="","",IF(OR(分岐管理シート!AG350&lt;27,分岐管理シート!AG350&gt;39),"error",""))</f>
        <v/>
      </c>
      <c r="BY352" s="644" t="str">
        <f>IF(F352="","",IF(AND(AD352="－",OR(分岐管理シート!AG350&lt;27,分岐管理シート!AG350&gt;38)),"error",IF(AND(AD352="○",分岐管理シート!AG350&lt;27),"error","")))</f>
        <v/>
      </c>
      <c r="BZ352" s="641" t="str">
        <f>IF(OR(D352="", D352="R6_補正", D352="R7_予備"),
   "",IF(F352="","",IF(AND(VLOOKUP(AE352,―!$AH$15:$AI$40,2,FALSE) &lt;= VLOOKUP(AF352,―!$AH$15:$AI$40,2,FALSE),VLOOKUP(AF352,―!$AH$15:$AI$40,2,FALSE) &lt;= VLOOKUP(AG352,―!$AH$15:$AI$40,2,FALSE)),"","error")))</f>
        <v/>
      </c>
      <c r="CA352" s="647"/>
      <c r="CB352" s="638"/>
      <c r="CC352" s="638"/>
      <c r="CD352" s="644" t="str">
        <f>IF(F352="","",IF(OR(分岐管理シート!AJ350&lt;1,分岐管理シート!AJ350&gt;88),"error",""))</f>
        <v/>
      </c>
      <c r="CE352" s="644" t="str">
        <f t="shared" si="109"/>
        <v/>
      </c>
      <c r="CF352" s="644" t="str">
        <f>IF(F352="","",IF(OR(AND(分岐管理シート!D350=4, OR(分岐管理シート!AQ350&lt;4, 分岐管理シート!AQ350&gt;9)),AND(OR(分岐管理シート!D350=8, 分岐管理シート!D350=10), OR(分岐管理シート!AQ350&lt;7, 分岐管理シート!AQ350&gt;9))),"error",""))</f>
        <v/>
      </c>
      <c r="CG352" s="644" t="str">
        <f t="shared" si="123"/>
        <v/>
      </c>
      <c r="CH352" s="644" t="str">
        <f>分岐管理シート!BD350</f>
        <v/>
      </c>
      <c r="CI352" s="666" t="str">
        <f t="shared" si="124"/>
        <v/>
      </c>
    </row>
    <row r="353" spans="1:87" ht="24" x14ac:dyDescent="0.15">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88"/>
      <c r="AN353" s="567"/>
      <c r="AO353" s="691"/>
      <c r="AP353" s="564"/>
      <c r="AQ353" s="568"/>
      <c r="AR353" s="622"/>
      <c r="AS353" s="628"/>
      <c r="AT353" s="633"/>
      <c r="AU353" s="655" t="str">
        <f t="shared" si="111"/>
        <v/>
      </c>
      <c r="AV353" s="655" t="str">
        <f t="shared" si="112"/>
        <v/>
      </c>
      <c r="AW353" s="655" t="str">
        <f t="shared" si="101"/>
        <v/>
      </c>
      <c r="AX353" s="655" t="str">
        <f t="shared" si="102"/>
        <v/>
      </c>
      <c r="AY353" s="655" t="str">
        <f t="shared" si="103"/>
        <v/>
      </c>
      <c r="AZ353" s="655" t="str">
        <f>IF(F353="","",IF(OR(AND(分岐管理シート!D351=4,J353="Ⅱ．物価高の克服"),AND(分岐管理シート!D351=8,J353="米国関税措置"),AND(分岐管理シート!D351=10,J353="Ⅰ．生活の安全保障・物価高への対応")),"","error"))</f>
        <v/>
      </c>
      <c r="BA353" s="644" t="str">
        <f t="shared" si="104"/>
        <v/>
      </c>
      <c r="BB353" s="644" t="str">
        <f t="shared" si="113"/>
        <v/>
      </c>
      <c r="BC353" s="656" t="str">
        <f t="shared" si="119"/>
        <v/>
      </c>
      <c r="BD353" s="657" t="str">
        <f t="shared" si="115"/>
        <v/>
      </c>
      <c r="BE353" s="644" t="str">
        <f t="shared" si="116"/>
        <v/>
      </c>
      <c r="BF353" s="655" t="str" cm="1">
        <f t="array" ref="BF353">IF(SUMPRODUCT(COUNTIF(M353:O353, M353:O353))&gt;COUNTA(M353:O353),"error","")</f>
        <v/>
      </c>
      <c r="BG353" s="644" t="str">
        <f t="shared" si="120"/>
        <v/>
      </c>
      <c r="BH353" s="644" t="str">
        <f t="shared" si="121"/>
        <v/>
      </c>
      <c r="BI353" s="644" t="str">
        <f t="shared" si="114"/>
        <v/>
      </c>
      <c r="BJ353" s="647"/>
      <c r="BK353" s="638"/>
      <c r="BL353" s="644" t="str">
        <f t="shared" si="105"/>
        <v/>
      </c>
      <c r="BM353" s="644" t="str">
        <f t="shared" si="110"/>
        <v/>
      </c>
      <c r="BN353" s="644" t="str">
        <f t="shared" si="106"/>
        <v/>
      </c>
      <c r="BO353" s="644" t="str">
        <f t="shared" si="122"/>
        <v/>
      </c>
      <c r="BP353" s="641"/>
      <c r="BQ353" s="644"/>
      <c r="BR353" s="638"/>
      <c r="BS353" s="638"/>
      <c r="BT353" s="644" t="str">
        <f t="shared" si="107"/>
        <v/>
      </c>
      <c r="BU353" s="644" t="str">
        <f t="shared" si="108"/>
        <v/>
      </c>
      <c r="BV353" s="644" t="str">
        <f>IF(F353="","",IF(OR(分岐管理シート!AE351&lt;27,分岐管理シート!AE351&gt;38),"error",""))</f>
        <v/>
      </c>
      <c r="BW353" s="644" t="str">
        <f>IF(AND(D353="R7_補正", OR(分岐管理シート!AF351&lt;27,分岐管理シート!AF351&gt;38)),"error","")</f>
        <v/>
      </c>
      <c r="BX353" s="644" t="str">
        <f>IF(F353="","",IF(OR(分岐管理シート!AG351&lt;27,分岐管理シート!AG351&gt;39),"error",""))</f>
        <v/>
      </c>
      <c r="BY353" s="644" t="str">
        <f>IF(F353="","",IF(AND(AD353="－",OR(分岐管理シート!AG351&lt;27,分岐管理シート!AG351&gt;38)),"error",IF(AND(AD353="○",分岐管理シート!AG351&lt;27),"error","")))</f>
        <v/>
      </c>
      <c r="BZ353" s="641" t="str">
        <f>IF(OR(D353="", D353="R6_補正", D353="R7_予備"),
   "",IF(F353="","",IF(AND(VLOOKUP(AE353,―!$AH$15:$AI$40,2,FALSE) &lt;= VLOOKUP(AF353,―!$AH$15:$AI$40,2,FALSE),VLOOKUP(AF353,―!$AH$15:$AI$40,2,FALSE) &lt;= VLOOKUP(AG353,―!$AH$15:$AI$40,2,FALSE)),"","error")))</f>
        <v/>
      </c>
      <c r="CA353" s="647"/>
      <c r="CB353" s="638"/>
      <c r="CC353" s="638"/>
      <c r="CD353" s="644" t="str">
        <f>IF(F353="","",IF(OR(分岐管理シート!AJ351&lt;1,分岐管理シート!AJ351&gt;88),"error",""))</f>
        <v/>
      </c>
      <c r="CE353" s="644" t="str">
        <f t="shared" si="109"/>
        <v/>
      </c>
      <c r="CF353" s="644" t="str">
        <f>IF(F353="","",IF(OR(AND(分岐管理シート!D351=4, OR(分岐管理シート!AQ351&lt;4, 分岐管理シート!AQ351&gt;9)),AND(OR(分岐管理シート!D351=8, 分岐管理シート!D351=10), OR(分岐管理シート!AQ351&lt;7, 分岐管理シート!AQ351&gt;9))),"error",""))</f>
        <v/>
      </c>
      <c r="CG353" s="644" t="str">
        <f t="shared" si="123"/>
        <v/>
      </c>
      <c r="CH353" s="644" t="str">
        <f>分岐管理シート!BD351</f>
        <v/>
      </c>
      <c r="CI353" s="666" t="str">
        <f t="shared" si="124"/>
        <v/>
      </c>
    </row>
    <row r="354" spans="1:87" ht="24" x14ac:dyDescent="0.15">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88"/>
      <c r="AN354" s="567"/>
      <c r="AO354" s="691"/>
      <c r="AP354" s="564"/>
      <c r="AQ354" s="568"/>
      <c r="AR354" s="622"/>
      <c r="AS354" s="628"/>
      <c r="AT354" s="633"/>
      <c r="AU354" s="655" t="str">
        <f t="shared" si="111"/>
        <v/>
      </c>
      <c r="AV354" s="655" t="str">
        <f t="shared" si="112"/>
        <v/>
      </c>
      <c r="AW354" s="655" t="str">
        <f t="shared" si="101"/>
        <v/>
      </c>
      <c r="AX354" s="655" t="str">
        <f t="shared" si="102"/>
        <v/>
      </c>
      <c r="AY354" s="655" t="str">
        <f t="shared" si="103"/>
        <v/>
      </c>
      <c r="AZ354" s="655" t="str">
        <f>IF(F354="","",IF(OR(AND(分岐管理シート!D352=4,J354="Ⅱ．物価高の克服"),AND(分岐管理シート!D352=8,J354="米国関税措置"),AND(分岐管理シート!D352=10,J354="Ⅰ．生活の安全保障・物価高への対応")),"","error"))</f>
        <v/>
      </c>
      <c r="BA354" s="644" t="str">
        <f t="shared" si="104"/>
        <v/>
      </c>
      <c r="BB354" s="644" t="str">
        <f t="shared" si="113"/>
        <v/>
      </c>
      <c r="BC354" s="656" t="str">
        <f t="shared" si="119"/>
        <v/>
      </c>
      <c r="BD354" s="657" t="str">
        <f t="shared" si="115"/>
        <v/>
      </c>
      <c r="BE354" s="644" t="str">
        <f t="shared" si="116"/>
        <v/>
      </c>
      <c r="BF354" s="655" t="str" cm="1">
        <f t="array" ref="BF354">IF(SUMPRODUCT(COUNTIF(M354:O354, M354:O354))&gt;COUNTA(M354:O354),"error","")</f>
        <v/>
      </c>
      <c r="BG354" s="644" t="str">
        <f t="shared" si="120"/>
        <v/>
      </c>
      <c r="BH354" s="644" t="str">
        <f t="shared" si="121"/>
        <v/>
      </c>
      <c r="BI354" s="644" t="str">
        <f t="shared" si="114"/>
        <v/>
      </c>
      <c r="BJ354" s="647"/>
      <c r="BK354" s="638"/>
      <c r="BL354" s="644" t="str">
        <f t="shared" si="105"/>
        <v/>
      </c>
      <c r="BM354" s="644" t="str">
        <f t="shared" si="110"/>
        <v/>
      </c>
      <c r="BN354" s="644" t="str">
        <f t="shared" si="106"/>
        <v/>
      </c>
      <c r="BO354" s="644" t="str">
        <f t="shared" si="122"/>
        <v/>
      </c>
      <c r="BP354" s="641"/>
      <c r="BQ354" s="644"/>
      <c r="BR354" s="638"/>
      <c r="BS354" s="638"/>
      <c r="BT354" s="644" t="str">
        <f t="shared" si="107"/>
        <v/>
      </c>
      <c r="BU354" s="644" t="str">
        <f t="shared" si="108"/>
        <v/>
      </c>
      <c r="BV354" s="644" t="str">
        <f>IF(F354="","",IF(OR(分岐管理シート!AE352&lt;27,分岐管理シート!AE352&gt;38),"error",""))</f>
        <v/>
      </c>
      <c r="BW354" s="644" t="str">
        <f>IF(AND(D354="R7_補正", OR(分岐管理シート!AF352&lt;27,分岐管理シート!AF352&gt;38)),"error","")</f>
        <v/>
      </c>
      <c r="BX354" s="644" t="str">
        <f>IF(F354="","",IF(OR(分岐管理シート!AG352&lt;27,分岐管理シート!AG352&gt;39),"error",""))</f>
        <v/>
      </c>
      <c r="BY354" s="644" t="str">
        <f>IF(F354="","",IF(AND(AD354="－",OR(分岐管理シート!AG352&lt;27,分岐管理シート!AG352&gt;38)),"error",IF(AND(AD354="○",分岐管理シート!AG352&lt;27),"error","")))</f>
        <v/>
      </c>
      <c r="BZ354" s="641" t="str">
        <f>IF(OR(D354="", D354="R6_補正", D354="R7_予備"),
   "",IF(F354="","",IF(AND(VLOOKUP(AE354,―!$AH$15:$AI$40,2,FALSE) &lt;= VLOOKUP(AF354,―!$AH$15:$AI$40,2,FALSE),VLOOKUP(AF354,―!$AH$15:$AI$40,2,FALSE) &lt;= VLOOKUP(AG354,―!$AH$15:$AI$40,2,FALSE)),"","error")))</f>
        <v/>
      </c>
      <c r="CA354" s="647"/>
      <c r="CB354" s="638"/>
      <c r="CC354" s="638"/>
      <c r="CD354" s="644" t="str">
        <f>IF(F354="","",IF(OR(分岐管理シート!AJ352&lt;1,分岐管理シート!AJ352&gt;88),"error",""))</f>
        <v/>
      </c>
      <c r="CE354" s="644" t="str">
        <f t="shared" si="109"/>
        <v/>
      </c>
      <c r="CF354" s="644" t="str">
        <f>IF(F354="","",IF(OR(AND(分岐管理シート!D352=4, OR(分岐管理シート!AQ352&lt;4, 分岐管理シート!AQ352&gt;9)),AND(OR(分岐管理シート!D352=8, 分岐管理シート!D352=10), OR(分岐管理シート!AQ352&lt;7, 分岐管理シート!AQ352&gt;9))),"error",""))</f>
        <v/>
      </c>
      <c r="CG354" s="644" t="str">
        <f t="shared" si="123"/>
        <v/>
      </c>
      <c r="CH354" s="644" t="str">
        <f>分岐管理シート!BD352</f>
        <v/>
      </c>
      <c r="CI354" s="666" t="str">
        <f t="shared" si="124"/>
        <v/>
      </c>
    </row>
    <row r="355" spans="1:87" ht="24" x14ac:dyDescent="0.15">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88"/>
      <c r="AN355" s="567"/>
      <c r="AO355" s="691"/>
      <c r="AP355" s="564"/>
      <c r="AQ355" s="568"/>
      <c r="AR355" s="622"/>
      <c r="AS355" s="628"/>
      <c r="AT355" s="633"/>
      <c r="AU355" s="655" t="str">
        <f t="shared" si="111"/>
        <v/>
      </c>
      <c r="AV355" s="655" t="str">
        <f t="shared" si="112"/>
        <v/>
      </c>
      <c r="AW355" s="655" t="str">
        <f t="shared" si="101"/>
        <v/>
      </c>
      <c r="AX355" s="655" t="str">
        <f t="shared" si="102"/>
        <v/>
      </c>
      <c r="AY355" s="655" t="str">
        <f t="shared" si="103"/>
        <v/>
      </c>
      <c r="AZ355" s="655" t="str">
        <f>IF(F355="","",IF(OR(AND(分岐管理シート!D353=4,J355="Ⅱ．物価高の克服"),AND(分岐管理シート!D353=8,J355="米国関税措置"),AND(分岐管理シート!D353=10,J355="Ⅰ．生活の安全保障・物価高への対応")),"","error"))</f>
        <v/>
      </c>
      <c r="BA355" s="644" t="str">
        <f t="shared" si="104"/>
        <v/>
      </c>
      <c r="BB355" s="644" t="str">
        <f t="shared" si="113"/>
        <v/>
      </c>
      <c r="BC355" s="656" t="str">
        <f t="shared" si="119"/>
        <v/>
      </c>
      <c r="BD355" s="657" t="str">
        <f t="shared" si="115"/>
        <v/>
      </c>
      <c r="BE355" s="644" t="str">
        <f t="shared" si="116"/>
        <v/>
      </c>
      <c r="BF355" s="655" t="str" cm="1">
        <f t="array" ref="BF355">IF(SUMPRODUCT(COUNTIF(M355:O355, M355:O355))&gt;COUNTA(M355:O355),"error","")</f>
        <v/>
      </c>
      <c r="BG355" s="644" t="str">
        <f t="shared" si="120"/>
        <v/>
      </c>
      <c r="BH355" s="644" t="str">
        <f t="shared" si="121"/>
        <v/>
      </c>
      <c r="BI355" s="644" t="str">
        <f t="shared" si="114"/>
        <v/>
      </c>
      <c r="BJ355" s="647"/>
      <c r="BK355" s="638"/>
      <c r="BL355" s="644" t="str">
        <f t="shared" si="105"/>
        <v/>
      </c>
      <c r="BM355" s="644" t="str">
        <f t="shared" si="110"/>
        <v/>
      </c>
      <c r="BN355" s="644" t="str">
        <f t="shared" si="106"/>
        <v/>
      </c>
      <c r="BO355" s="644" t="str">
        <f t="shared" si="122"/>
        <v/>
      </c>
      <c r="BP355" s="641"/>
      <c r="BQ355" s="644"/>
      <c r="BR355" s="638"/>
      <c r="BS355" s="638"/>
      <c r="BT355" s="644" t="str">
        <f t="shared" si="107"/>
        <v/>
      </c>
      <c r="BU355" s="644" t="str">
        <f t="shared" si="108"/>
        <v/>
      </c>
      <c r="BV355" s="644" t="str">
        <f>IF(F355="","",IF(OR(分岐管理シート!AE353&lt;27,分岐管理シート!AE353&gt;38),"error",""))</f>
        <v/>
      </c>
      <c r="BW355" s="644" t="str">
        <f>IF(AND(D355="R7_補正", OR(分岐管理シート!AF353&lt;27,分岐管理シート!AF353&gt;38)),"error","")</f>
        <v/>
      </c>
      <c r="BX355" s="644" t="str">
        <f>IF(F355="","",IF(OR(分岐管理シート!AG353&lt;27,分岐管理シート!AG353&gt;39),"error",""))</f>
        <v/>
      </c>
      <c r="BY355" s="644" t="str">
        <f>IF(F355="","",IF(AND(AD355="－",OR(分岐管理シート!AG353&lt;27,分岐管理シート!AG353&gt;38)),"error",IF(AND(AD355="○",分岐管理シート!AG353&lt;27),"error","")))</f>
        <v/>
      </c>
      <c r="BZ355" s="641" t="str">
        <f>IF(OR(D355="", D355="R6_補正", D355="R7_予備"),
   "",IF(F355="","",IF(AND(VLOOKUP(AE355,―!$AH$15:$AI$40,2,FALSE) &lt;= VLOOKUP(AF355,―!$AH$15:$AI$40,2,FALSE),VLOOKUP(AF355,―!$AH$15:$AI$40,2,FALSE) &lt;= VLOOKUP(AG355,―!$AH$15:$AI$40,2,FALSE)),"","error")))</f>
        <v/>
      </c>
      <c r="CA355" s="647"/>
      <c r="CB355" s="638"/>
      <c r="CC355" s="638"/>
      <c r="CD355" s="644" t="str">
        <f>IF(F355="","",IF(OR(分岐管理シート!AJ353&lt;1,分岐管理シート!AJ353&gt;88),"error",""))</f>
        <v/>
      </c>
      <c r="CE355" s="644" t="str">
        <f t="shared" si="109"/>
        <v/>
      </c>
      <c r="CF355" s="644" t="str">
        <f>IF(F355="","",IF(OR(AND(分岐管理シート!D353=4, OR(分岐管理シート!AQ353&lt;4, 分岐管理シート!AQ353&gt;9)),AND(OR(分岐管理シート!D353=8, 分岐管理シート!D353=10), OR(分岐管理シート!AQ353&lt;7, 分岐管理シート!AQ353&gt;9))),"error",""))</f>
        <v/>
      </c>
      <c r="CG355" s="644" t="str">
        <f t="shared" si="123"/>
        <v/>
      </c>
      <c r="CH355" s="644" t="str">
        <f>分岐管理シート!BD353</f>
        <v/>
      </c>
      <c r="CI355" s="666" t="str">
        <f t="shared" si="124"/>
        <v/>
      </c>
    </row>
    <row r="356" spans="1:87" ht="24" x14ac:dyDescent="0.15">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88"/>
      <c r="AN356" s="567"/>
      <c r="AO356" s="691"/>
      <c r="AP356" s="564"/>
      <c r="AQ356" s="568"/>
      <c r="AR356" s="622"/>
      <c r="AS356" s="628"/>
      <c r="AT356" s="633"/>
      <c r="AU356" s="655" t="str">
        <f t="shared" si="111"/>
        <v/>
      </c>
      <c r="AV356" s="655" t="str">
        <f t="shared" si="112"/>
        <v/>
      </c>
      <c r="AW356" s="655" t="str">
        <f t="shared" si="101"/>
        <v/>
      </c>
      <c r="AX356" s="655" t="str">
        <f t="shared" si="102"/>
        <v/>
      </c>
      <c r="AY356" s="655" t="str">
        <f t="shared" si="103"/>
        <v/>
      </c>
      <c r="AZ356" s="655" t="str">
        <f>IF(F356="","",IF(OR(AND(分岐管理シート!D354=4,J356="Ⅱ．物価高の克服"),AND(分岐管理シート!D354=8,J356="米国関税措置"),AND(分岐管理シート!D354=10,J356="Ⅰ．生活の安全保障・物価高への対応")),"","error"))</f>
        <v/>
      </c>
      <c r="BA356" s="644" t="str">
        <f t="shared" si="104"/>
        <v/>
      </c>
      <c r="BB356" s="644" t="str">
        <f t="shared" si="113"/>
        <v/>
      </c>
      <c r="BC356" s="656" t="str">
        <f t="shared" si="119"/>
        <v/>
      </c>
      <c r="BD356" s="657" t="str">
        <f t="shared" si="115"/>
        <v/>
      </c>
      <c r="BE356" s="644" t="str">
        <f t="shared" si="116"/>
        <v/>
      </c>
      <c r="BF356" s="655" t="str" cm="1">
        <f t="array" ref="BF356">IF(SUMPRODUCT(COUNTIF(M356:O356, M356:O356))&gt;COUNTA(M356:O356),"error","")</f>
        <v/>
      </c>
      <c r="BG356" s="644" t="str">
        <f t="shared" si="120"/>
        <v/>
      </c>
      <c r="BH356" s="644" t="str">
        <f t="shared" si="121"/>
        <v/>
      </c>
      <c r="BI356" s="644" t="str">
        <f t="shared" si="114"/>
        <v/>
      </c>
      <c r="BJ356" s="647"/>
      <c r="BK356" s="638"/>
      <c r="BL356" s="644" t="str">
        <f t="shared" si="105"/>
        <v/>
      </c>
      <c r="BM356" s="644" t="str">
        <f t="shared" si="110"/>
        <v/>
      </c>
      <c r="BN356" s="644" t="str">
        <f t="shared" si="106"/>
        <v/>
      </c>
      <c r="BO356" s="644" t="str">
        <f t="shared" si="122"/>
        <v/>
      </c>
      <c r="BP356" s="641"/>
      <c r="BQ356" s="644"/>
      <c r="BR356" s="638"/>
      <c r="BS356" s="638"/>
      <c r="BT356" s="644" t="str">
        <f t="shared" si="107"/>
        <v/>
      </c>
      <c r="BU356" s="644" t="str">
        <f t="shared" si="108"/>
        <v/>
      </c>
      <c r="BV356" s="644" t="str">
        <f>IF(F356="","",IF(OR(分岐管理シート!AE354&lt;27,分岐管理シート!AE354&gt;38),"error",""))</f>
        <v/>
      </c>
      <c r="BW356" s="644" t="str">
        <f>IF(AND(D356="R7_補正", OR(分岐管理シート!AF354&lt;27,分岐管理シート!AF354&gt;38)),"error","")</f>
        <v/>
      </c>
      <c r="BX356" s="644" t="str">
        <f>IF(F356="","",IF(OR(分岐管理シート!AG354&lt;27,分岐管理シート!AG354&gt;39),"error",""))</f>
        <v/>
      </c>
      <c r="BY356" s="644" t="str">
        <f>IF(F356="","",IF(AND(AD356="－",OR(分岐管理シート!AG354&lt;27,分岐管理シート!AG354&gt;38)),"error",IF(AND(AD356="○",分岐管理シート!AG354&lt;27),"error","")))</f>
        <v/>
      </c>
      <c r="BZ356" s="641" t="str">
        <f>IF(OR(D356="", D356="R6_補正", D356="R7_予備"),
   "",IF(F356="","",IF(AND(VLOOKUP(AE356,―!$AH$15:$AI$40,2,FALSE) &lt;= VLOOKUP(AF356,―!$AH$15:$AI$40,2,FALSE),VLOOKUP(AF356,―!$AH$15:$AI$40,2,FALSE) &lt;= VLOOKUP(AG356,―!$AH$15:$AI$40,2,FALSE)),"","error")))</f>
        <v/>
      </c>
      <c r="CA356" s="647"/>
      <c r="CB356" s="638"/>
      <c r="CC356" s="638"/>
      <c r="CD356" s="644" t="str">
        <f>IF(F356="","",IF(OR(分岐管理シート!AJ354&lt;1,分岐管理シート!AJ354&gt;88),"error",""))</f>
        <v/>
      </c>
      <c r="CE356" s="644" t="str">
        <f t="shared" si="109"/>
        <v/>
      </c>
      <c r="CF356" s="644" t="str">
        <f>IF(F356="","",IF(OR(AND(分岐管理シート!D354=4, OR(分岐管理シート!AQ354&lt;4, 分岐管理シート!AQ354&gt;9)),AND(OR(分岐管理シート!D354=8, 分岐管理シート!D354=10), OR(分岐管理シート!AQ354&lt;7, 分岐管理シート!AQ354&gt;9))),"error",""))</f>
        <v/>
      </c>
      <c r="CG356" s="644" t="str">
        <f t="shared" si="123"/>
        <v/>
      </c>
      <c r="CH356" s="644" t="str">
        <f>分岐管理シート!BD354</f>
        <v/>
      </c>
      <c r="CI356" s="666" t="str">
        <f t="shared" si="124"/>
        <v/>
      </c>
    </row>
    <row r="357" spans="1:87" ht="24" x14ac:dyDescent="0.15">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88"/>
      <c r="AN357" s="567"/>
      <c r="AO357" s="691"/>
      <c r="AP357" s="564"/>
      <c r="AQ357" s="568"/>
      <c r="AR357" s="622"/>
      <c r="AS357" s="628"/>
      <c r="AT357" s="633"/>
      <c r="AU357" s="655" t="str">
        <f t="shared" si="111"/>
        <v/>
      </c>
      <c r="AV357" s="655" t="str">
        <f t="shared" si="112"/>
        <v/>
      </c>
      <c r="AW357" s="655" t="str">
        <f t="shared" si="101"/>
        <v/>
      </c>
      <c r="AX357" s="655" t="str">
        <f t="shared" si="102"/>
        <v/>
      </c>
      <c r="AY357" s="655" t="str">
        <f t="shared" si="103"/>
        <v/>
      </c>
      <c r="AZ357" s="655" t="str">
        <f>IF(F357="","",IF(OR(AND(分岐管理シート!D355=4,J357="Ⅱ．物価高の克服"),AND(分岐管理シート!D355=8,J357="米国関税措置"),AND(分岐管理シート!D355=10,J357="Ⅰ．生活の安全保障・物価高への対応")),"","error"))</f>
        <v/>
      </c>
      <c r="BA357" s="644" t="str">
        <f t="shared" si="104"/>
        <v/>
      </c>
      <c r="BB357" s="644" t="str">
        <f t="shared" si="113"/>
        <v/>
      </c>
      <c r="BC357" s="656" t="str">
        <f t="shared" si="119"/>
        <v/>
      </c>
      <c r="BD357" s="657" t="str">
        <f t="shared" si="115"/>
        <v/>
      </c>
      <c r="BE357" s="644" t="str">
        <f t="shared" si="116"/>
        <v/>
      </c>
      <c r="BF357" s="655" t="str" cm="1">
        <f t="array" ref="BF357">IF(SUMPRODUCT(COUNTIF(M357:O357, M357:O357))&gt;COUNTA(M357:O357),"error","")</f>
        <v/>
      </c>
      <c r="BG357" s="644" t="str">
        <f t="shared" si="120"/>
        <v/>
      </c>
      <c r="BH357" s="644" t="str">
        <f t="shared" si="121"/>
        <v/>
      </c>
      <c r="BI357" s="644" t="str">
        <f t="shared" si="114"/>
        <v/>
      </c>
      <c r="BJ357" s="647"/>
      <c r="BK357" s="638"/>
      <c r="BL357" s="644" t="str">
        <f t="shared" si="105"/>
        <v/>
      </c>
      <c r="BM357" s="644" t="str">
        <f t="shared" si="110"/>
        <v/>
      </c>
      <c r="BN357" s="644" t="str">
        <f t="shared" si="106"/>
        <v/>
      </c>
      <c r="BO357" s="644" t="str">
        <f t="shared" si="122"/>
        <v/>
      </c>
      <c r="BP357" s="641"/>
      <c r="BQ357" s="644"/>
      <c r="BR357" s="638"/>
      <c r="BS357" s="638"/>
      <c r="BT357" s="644" t="str">
        <f t="shared" si="107"/>
        <v/>
      </c>
      <c r="BU357" s="644" t="str">
        <f t="shared" si="108"/>
        <v/>
      </c>
      <c r="BV357" s="644" t="str">
        <f>IF(F357="","",IF(OR(分岐管理シート!AE355&lt;27,分岐管理シート!AE355&gt;38),"error",""))</f>
        <v/>
      </c>
      <c r="BW357" s="644" t="str">
        <f>IF(AND(D357="R7_補正", OR(分岐管理シート!AF355&lt;27,分岐管理シート!AF355&gt;38)),"error","")</f>
        <v/>
      </c>
      <c r="BX357" s="644" t="str">
        <f>IF(F357="","",IF(OR(分岐管理シート!AG355&lt;27,分岐管理シート!AG355&gt;39),"error",""))</f>
        <v/>
      </c>
      <c r="BY357" s="644" t="str">
        <f>IF(F357="","",IF(AND(AD357="－",OR(分岐管理シート!AG355&lt;27,分岐管理シート!AG355&gt;38)),"error",IF(AND(AD357="○",分岐管理シート!AG355&lt;27),"error","")))</f>
        <v/>
      </c>
      <c r="BZ357" s="641" t="str">
        <f>IF(OR(D357="", D357="R6_補正", D357="R7_予備"),
   "",IF(F357="","",IF(AND(VLOOKUP(AE357,―!$AH$15:$AI$40,2,FALSE) &lt;= VLOOKUP(AF357,―!$AH$15:$AI$40,2,FALSE),VLOOKUP(AF357,―!$AH$15:$AI$40,2,FALSE) &lt;= VLOOKUP(AG357,―!$AH$15:$AI$40,2,FALSE)),"","error")))</f>
        <v/>
      </c>
      <c r="CA357" s="647"/>
      <c r="CB357" s="638"/>
      <c r="CC357" s="638"/>
      <c r="CD357" s="644" t="str">
        <f>IF(F357="","",IF(OR(分岐管理シート!AJ355&lt;1,分岐管理シート!AJ355&gt;88),"error",""))</f>
        <v/>
      </c>
      <c r="CE357" s="644" t="str">
        <f t="shared" si="109"/>
        <v/>
      </c>
      <c r="CF357" s="644" t="str">
        <f>IF(F357="","",IF(OR(AND(分岐管理シート!D355=4, OR(分岐管理シート!AQ355&lt;4, 分岐管理シート!AQ355&gt;9)),AND(OR(分岐管理シート!D355=8, 分岐管理シート!D355=10), OR(分岐管理シート!AQ355&lt;7, 分岐管理シート!AQ355&gt;9))),"error",""))</f>
        <v/>
      </c>
      <c r="CG357" s="644" t="str">
        <f t="shared" si="123"/>
        <v/>
      </c>
      <c r="CH357" s="644" t="str">
        <f>分岐管理シート!BD355</f>
        <v/>
      </c>
      <c r="CI357" s="666" t="str">
        <f t="shared" si="124"/>
        <v/>
      </c>
    </row>
    <row r="358" spans="1:87" ht="24" x14ac:dyDescent="0.15">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88"/>
      <c r="AN358" s="567"/>
      <c r="AO358" s="691"/>
      <c r="AP358" s="564"/>
      <c r="AQ358" s="568"/>
      <c r="AR358" s="622"/>
      <c r="AS358" s="628"/>
      <c r="AT358" s="633"/>
      <c r="AU358" s="655" t="str">
        <f t="shared" si="111"/>
        <v/>
      </c>
      <c r="AV358" s="655" t="str">
        <f t="shared" si="112"/>
        <v/>
      </c>
      <c r="AW358" s="655" t="str">
        <f t="shared" si="101"/>
        <v/>
      </c>
      <c r="AX358" s="655" t="str">
        <f t="shared" si="102"/>
        <v/>
      </c>
      <c r="AY358" s="655" t="str">
        <f t="shared" si="103"/>
        <v/>
      </c>
      <c r="AZ358" s="655" t="str">
        <f>IF(F358="","",IF(OR(AND(分岐管理シート!D356=4,J358="Ⅱ．物価高の克服"),AND(分岐管理シート!D356=8,J358="米国関税措置"),AND(分岐管理シート!D356=10,J358="Ⅰ．生活の安全保障・物価高への対応")),"","error"))</f>
        <v/>
      </c>
      <c r="BA358" s="644" t="str">
        <f t="shared" si="104"/>
        <v/>
      </c>
      <c r="BB358" s="644" t="str">
        <f t="shared" si="113"/>
        <v/>
      </c>
      <c r="BC358" s="656" t="str">
        <f t="shared" si="119"/>
        <v/>
      </c>
      <c r="BD358" s="657" t="str">
        <f t="shared" si="115"/>
        <v/>
      </c>
      <c r="BE358" s="644" t="str">
        <f t="shared" si="116"/>
        <v/>
      </c>
      <c r="BF358" s="655" t="str" cm="1">
        <f t="array" ref="BF358">IF(SUMPRODUCT(COUNTIF(M358:O358, M358:O358))&gt;COUNTA(M358:O358),"error","")</f>
        <v/>
      </c>
      <c r="BG358" s="644" t="str">
        <f t="shared" si="120"/>
        <v/>
      </c>
      <c r="BH358" s="644" t="str">
        <f t="shared" si="121"/>
        <v/>
      </c>
      <c r="BI358" s="644" t="str">
        <f t="shared" si="114"/>
        <v/>
      </c>
      <c r="BJ358" s="647"/>
      <c r="BK358" s="638"/>
      <c r="BL358" s="644" t="str">
        <f t="shared" si="105"/>
        <v/>
      </c>
      <c r="BM358" s="644" t="str">
        <f t="shared" si="110"/>
        <v/>
      </c>
      <c r="BN358" s="644" t="str">
        <f t="shared" si="106"/>
        <v/>
      </c>
      <c r="BO358" s="644" t="str">
        <f t="shared" si="122"/>
        <v/>
      </c>
      <c r="BP358" s="641"/>
      <c r="BQ358" s="644"/>
      <c r="BR358" s="638"/>
      <c r="BS358" s="638"/>
      <c r="BT358" s="644" t="str">
        <f t="shared" si="107"/>
        <v/>
      </c>
      <c r="BU358" s="644" t="str">
        <f t="shared" si="108"/>
        <v/>
      </c>
      <c r="BV358" s="644" t="str">
        <f>IF(F358="","",IF(OR(分岐管理シート!AE356&lt;27,分岐管理シート!AE356&gt;38),"error",""))</f>
        <v/>
      </c>
      <c r="BW358" s="644" t="str">
        <f>IF(AND(D358="R7_補正", OR(分岐管理シート!AF356&lt;27,分岐管理シート!AF356&gt;38)),"error","")</f>
        <v/>
      </c>
      <c r="BX358" s="644" t="str">
        <f>IF(F358="","",IF(OR(分岐管理シート!AG356&lt;27,分岐管理シート!AG356&gt;39),"error",""))</f>
        <v/>
      </c>
      <c r="BY358" s="644" t="str">
        <f>IF(F358="","",IF(AND(AD358="－",OR(分岐管理シート!AG356&lt;27,分岐管理シート!AG356&gt;38)),"error",IF(AND(AD358="○",分岐管理シート!AG356&lt;27),"error","")))</f>
        <v/>
      </c>
      <c r="BZ358" s="641" t="str">
        <f>IF(OR(D358="", D358="R6_補正", D358="R7_予備"),
   "",IF(F358="","",IF(AND(VLOOKUP(AE358,―!$AH$15:$AI$40,2,FALSE) &lt;= VLOOKUP(AF358,―!$AH$15:$AI$40,2,FALSE),VLOOKUP(AF358,―!$AH$15:$AI$40,2,FALSE) &lt;= VLOOKUP(AG358,―!$AH$15:$AI$40,2,FALSE)),"","error")))</f>
        <v/>
      </c>
      <c r="CA358" s="647"/>
      <c r="CB358" s="638"/>
      <c r="CC358" s="638"/>
      <c r="CD358" s="644" t="str">
        <f>IF(F358="","",IF(OR(分岐管理シート!AJ356&lt;1,分岐管理シート!AJ356&gt;88),"error",""))</f>
        <v/>
      </c>
      <c r="CE358" s="644" t="str">
        <f t="shared" si="109"/>
        <v/>
      </c>
      <c r="CF358" s="644" t="str">
        <f>IF(F358="","",IF(OR(AND(分岐管理シート!D356=4, OR(分岐管理シート!AQ356&lt;4, 分岐管理シート!AQ356&gt;9)),AND(OR(分岐管理シート!D356=8, 分岐管理シート!D356=10), OR(分岐管理シート!AQ356&lt;7, 分岐管理シート!AQ356&gt;9))),"error",""))</f>
        <v/>
      </c>
      <c r="CG358" s="644" t="str">
        <f t="shared" si="123"/>
        <v/>
      </c>
      <c r="CH358" s="644" t="str">
        <f>分岐管理シート!BD356</f>
        <v/>
      </c>
      <c r="CI358" s="666" t="str">
        <f t="shared" si="124"/>
        <v/>
      </c>
    </row>
    <row r="359" spans="1:87" ht="24" x14ac:dyDescent="0.15">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88"/>
      <c r="AN359" s="567"/>
      <c r="AO359" s="691"/>
      <c r="AP359" s="564"/>
      <c r="AQ359" s="568"/>
      <c r="AR359" s="622"/>
      <c r="AS359" s="628"/>
      <c r="AT359" s="633"/>
      <c r="AU359" s="655" t="str">
        <f t="shared" si="111"/>
        <v/>
      </c>
      <c r="AV359" s="655" t="str">
        <f t="shared" si="112"/>
        <v/>
      </c>
      <c r="AW359" s="655" t="str">
        <f t="shared" si="101"/>
        <v/>
      </c>
      <c r="AX359" s="655" t="str">
        <f t="shared" si="102"/>
        <v/>
      </c>
      <c r="AY359" s="655" t="str">
        <f t="shared" si="103"/>
        <v/>
      </c>
      <c r="AZ359" s="655" t="str">
        <f>IF(F359="","",IF(OR(AND(分岐管理シート!D357=4,J359="Ⅱ．物価高の克服"),AND(分岐管理シート!D357=8,J359="米国関税措置"),AND(分岐管理シート!D357=10,J359="Ⅰ．生活の安全保障・物価高への対応")),"","error"))</f>
        <v/>
      </c>
      <c r="BA359" s="644" t="str">
        <f t="shared" si="104"/>
        <v/>
      </c>
      <c r="BB359" s="644" t="str">
        <f t="shared" si="113"/>
        <v/>
      </c>
      <c r="BC359" s="656" t="str">
        <f t="shared" si="119"/>
        <v/>
      </c>
      <c r="BD359" s="657" t="str">
        <f t="shared" si="115"/>
        <v/>
      </c>
      <c r="BE359" s="644" t="str">
        <f t="shared" si="116"/>
        <v/>
      </c>
      <c r="BF359" s="655" t="str" cm="1">
        <f t="array" ref="BF359">IF(SUMPRODUCT(COUNTIF(M359:O359, M359:O359))&gt;COUNTA(M359:O359),"error","")</f>
        <v/>
      </c>
      <c r="BG359" s="644" t="str">
        <f t="shared" si="120"/>
        <v/>
      </c>
      <c r="BH359" s="644" t="str">
        <f t="shared" si="121"/>
        <v/>
      </c>
      <c r="BI359" s="644" t="str">
        <f t="shared" si="114"/>
        <v/>
      </c>
      <c r="BJ359" s="647"/>
      <c r="BK359" s="638"/>
      <c r="BL359" s="644" t="str">
        <f t="shared" si="105"/>
        <v/>
      </c>
      <c r="BM359" s="644" t="str">
        <f t="shared" si="110"/>
        <v/>
      </c>
      <c r="BN359" s="644" t="str">
        <f t="shared" si="106"/>
        <v/>
      </c>
      <c r="BO359" s="644" t="str">
        <f t="shared" si="122"/>
        <v/>
      </c>
      <c r="BP359" s="641"/>
      <c r="BQ359" s="644"/>
      <c r="BR359" s="638"/>
      <c r="BS359" s="638"/>
      <c r="BT359" s="644" t="str">
        <f t="shared" si="107"/>
        <v/>
      </c>
      <c r="BU359" s="644" t="str">
        <f t="shared" si="108"/>
        <v/>
      </c>
      <c r="BV359" s="644" t="str">
        <f>IF(F359="","",IF(OR(分岐管理シート!AE357&lt;27,分岐管理シート!AE357&gt;38),"error",""))</f>
        <v/>
      </c>
      <c r="BW359" s="644" t="str">
        <f>IF(AND(D359="R7_補正", OR(分岐管理シート!AF357&lt;27,分岐管理シート!AF357&gt;38)),"error","")</f>
        <v/>
      </c>
      <c r="BX359" s="644" t="str">
        <f>IF(F359="","",IF(OR(分岐管理シート!AG357&lt;27,分岐管理シート!AG357&gt;39),"error",""))</f>
        <v/>
      </c>
      <c r="BY359" s="644" t="str">
        <f>IF(F359="","",IF(AND(AD359="－",OR(分岐管理シート!AG357&lt;27,分岐管理シート!AG357&gt;38)),"error",IF(AND(AD359="○",分岐管理シート!AG357&lt;27),"error","")))</f>
        <v/>
      </c>
      <c r="BZ359" s="641" t="str">
        <f>IF(OR(D359="", D359="R6_補正", D359="R7_予備"),
   "",IF(F359="","",IF(AND(VLOOKUP(AE359,―!$AH$15:$AI$40,2,FALSE) &lt;= VLOOKUP(AF359,―!$AH$15:$AI$40,2,FALSE),VLOOKUP(AF359,―!$AH$15:$AI$40,2,FALSE) &lt;= VLOOKUP(AG359,―!$AH$15:$AI$40,2,FALSE)),"","error")))</f>
        <v/>
      </c>
      <c r="CA359" s="647"/>
      <c r="CB359" s="638"/>
      <c r="CC359" s="638"/>
      <c r="CD359" s="644" t="str">
        <f>IF(F359="","",IF(OR(分岐管理シート!AJ357&lt;1,分岐管理シート!AJ357&gt;88),"error",""))</f>
        <v/>
      </c>
      <c r="CE359" s="644" t="str">
        <f t="shared" si="109"/>
        <v/>
      </c>
      <c r="CF359" s="644" t="str">
        <f>IF(F359="","",IF(OR(AND(分岐管理シート!D357=4, OR(分岐管理シート!AQ357&lt;4, 分岐管理シート!AQ357&gt;9)),AND(OR(分岐管理シート!D357=8, 分岐管理シート!D357=10), OR(分岐管理シート!AQ357&lt;7, 分岐管理シート!AQ357&gt;9))),"error",""))</f>
        <v/>
      </c>
      <c r="CG359" s="644" t="str">
        <f t="shared" si="123"/>
        <v/>
      </c>
      <c r="CH359" s="644" t="str">
        <f>分岐管理シート!BD357</f>
        <v/>
      </c>
      <c r="CI359" s="666" t="str">
        <f t="shared" si="124"/>
        <v/>
      </c>
    </row>
    <row r="360" spans="1:87" ht="24" x14ac:dyDescent="0.15">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88"/>
      <c r="AN360" s="567"/>
      <c r="AO360" s="691"/>
      <c r="AP360" s="564"/>
      <c r="AQ360" s="568"/>
      <c r="AR360" s="622"/>
      <c r="AS360" s="628"/>
      <c r="AT360" s="633"/>
      <c r="AU360" s="655" t="str">
        <f t="shared" si="111"/>
        <v/>
      </c>
      <c r="AV360" s="655" t="str">
        <f t="shared" si="112"/>
        <v/>
      </c>
      <c r="AW360" s="655" t="str">
        <f t="shared" si="101"/>
        <v/>
      </c>
      <c r="AX360" s="655" t="str">
        <f t="shared" si="102"/>
        <v/>
      </c>
      <c r="AY360" s="655" t="str">
        <f t="shared" si="103"/>
        <v/>
      </c>
      <c r="AZ360" s="655" t="str">
        <f>IF(F360="","",IF(OR(AND(分岐管理シート!D358=4,J360="Ⅱ．物価高の克服"),AND(分岐管理シート!D358=8,J360="米国関税措置"),AND(分岐管理シート!D358=10,J360="Ⅰ．生活の安全保障・物価高への対応")),"","error"))</f>
        <v/>
      </c>
      <c r="BA360" s="644" t="str">
        <f t="shared" si="104"/>
        <v/>
      </c>
      <c r="BB360" s="644" t="str">
        <f t="shared" si="113"/>
        <v/>
      </c>
      <c r="BC360" s="656" t="str">
        <f t="shared" si="119"/>
        <v/>
      </c>
      <c r="BD360" s="657" t="str">
        <f t="shared" si="115"/>
        <v/>
      </c>
      <c r="BE360" s="644" t="str">
        <f t="shared" si="116"/>
        <v/>
      </c>
      <c r="BF360" s="655" t="str" cm="1">
        <f t="array" ref="BF360">IF(SUMPRODUCT(COUNTIF(M360:O360, M360:O360))&gt;COUNTA(M360:O360),"error","")</f>
        <v/>
      </c>
      <c r="BG360" s="644" t="str">
        <f t="shared" si="120"/>
        <v/>
      </c>
      <c r="BH360" s="644" t="str">
        <f t="shared" si="121"/>
        <v/>
      </c>
      <c r="BI360" s="644" t="str">
        <f t="shared" si="114"/>
        <v/>
      </c>
      <c r="BJ360" s="647"/>
      <c r="BK360" s="638"/>
      <c r="BL360" s="644" t="str">
        <f t="shared" si="105"/>
        <v/>
      </c>
      <c r="BM360" s="644" t="str">
        <f t="shared" si="110"/>
        <v/>
      </c>
      <c r="BN360" s="644" t="str">
        <f t="shared" si="106"/>
        <v/>
      </c>
      <c r="BO360" s="644" t="str">
        <f t="shared" si="122"/>
        <v/>
      </c>
      <c r="BP360" s="641"/>
      <c r="BQ360" s="644"/>
      <c r="BR360" s="638"/>
      <c r="BS360" s="638"/>
      <c r="BT360" s="644" t="str">
        <f t="shared" si="107"/>
        <v/>
      </c>
      <c r="BU360" s="644" t="str">
        <f t="shared" si="108"/>
        <v/>
      </c>
      <c r="BV360" s="644" t="str">
        <f>IF(F360="","",IF(OR(分岐管理シート!AE358&lt;27,分岐管理シート!AE358&gt;38),"error",""))</f>
        <v/>
      </c>
      <c r="BW360" s="644" t="str">
        <f>IF(AND(D360="R7_補正", OR(分岐管理シート!AF358&lt;27,分岐管理シート!AF358&gt;38)),"error","")</f>
        <v/>
      </c>
      <c r="BX360" s="644" t="str">
        <f>IF(F360="","",IF(OR(分岐管理シート!AG358&lt;27,分岐管理シート!AG358&gt;39),"error",""))</f>
        <v/>
      </c>
      <c r="BY360" s="644" t="str">
        <f>IF(F360="","",IF(AND(AD360="－",OR(分岐管理シート!AG358&lt;27,分岐管理シート!AG358&gt;38)),"error",IF(AND(AD360="○",分岐管理シート!AG358&lt;27),"error","")))</f>
        <v/>
      </c>
      <c r="BZ360" s="641" t="str">
        <f>IF(OR(D360="", D360="R6_補正", D360="R7_予備"),
   "",IF(F360="","",IF(AND(VLOOKUP(AE360,―!$AH$15:$AI$40,2,FALSE) &lt;= VLOOKUP(AF360,―!$AH$15:$AI$40,2,FALSE),VLOOKUP(AF360,―!$AH$15:$AI$40,2,FALSE) &lt;= VLOOKUP(AG360,―!$AH$15:$AI$40,2,FALSE)),"","error")))</f>
        <v/>
      </c>
      <c r="CA360" s="647"/>
      <c r="CB360" s="638"/>
      <c r="CC360" s="638"/>
      <c r="CD360" s="644" t="str">
        <f>IF(F360="","",IF(OR(分岐管理シート!AJ358&lt;1,分岐管理シート!AJ358&gt;88),"error",""))</f>
        <v/>
      </c>
      <c r="CE360" s="644" t="str">
        <f t="shared" si="109"/>
        <v/>
      </c>
      <c r="CF360" s="644" t="str">
        <f>IF(F360="","",IF(OR(AND(分岐管理シート!D358=4, OR(分岐管理シート!AQ358&lt;4, 分岐管理シート!AQ358&gt;9)),AND(OR(分岐管理シート!D358=8, 分岐管理シート!D358=10), OR(分岐管理シート!AQ358&lt;7, 分岐管理シート!AQ358&gt;9))),"error",""))</f>
        <v/>
      </c>
      <c r="CG360" s="644" t="str">
        <f t="shared" si="123"/>
        <v/>
      </c>
      <c r="CH360" s="644" t="str">
        <f>分岐管理シート!BD358</f>
        <v/>
      </c>
      <c r="CI360" s="666" t="str">
        <f t="shared" si="124"/>
        <v/>
      </c>
    </row>
    <row r="361" spans="1:87" ht="24" x14ac:dyDescent="0.15">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88"/>
      <c r="AN361" s="567"/>
      <c r="AO361" s="691"/>
      <c r="AP361" s="564"/>
      <c r="AQ361" s="568"/>
      <c r="AR361" s="622"/>
      <c r="AS361" s="628"/>
      <c r="AT361" s="633"/>
      <c r="AU361" s="655" t="str">
        <f t="shared" si="111"/>
        <v/>
      </c>
      <c r="AV361" s="655" t="str">
        <f t="shared" si="112"/>
        <v/>
      </c>
      <c r="AW361" s="655" t="str">
        <f t="shared" si="101"/>
        <v/>
      </c>
      <c r="AX361" s="655" t="str">
        <f t="shared" si="102"/>
        <v/>
      </c>
      <c r="AY361" s="655" t="str">
        <f t="shared" si="103"/>
        <v/>
      </c>
      <c r="AZ361" s="655" t="str">
        <f>IF(F361="","",IF(OR(AND(分岐管理シート!D359=4,J361="Ⅱ．物価高の克服"),AND(分岐管理シート!D359=8,J361="米国関税措置"),AND(分岐管理シート!D359=10,J361="Ⅰ．生活の安全保障・物価高への対応")),"","error"))</f>
        <v/>
      </c>
      <c r="BA361" s="644" t="str">
        <f t="shared" si="104"/>
        <v/>
      </c>
      <c r="BB361" s="644" t="str">
        <f t="shared" si="113"/>
        <v/>
      </c>
      <c r="BC361" s="656" t="str">
        <f t="shared" si="119"/>
        <v/>
      </c>
      <c r="BD361" s="657" t="str">
        <f t="shared" si="115"/>
        <v/>
      </c>
      <c r="BE361" s="644" t="str">
        <f t="shared" si="116"/>
        <v/>
      </c>
      <c r="BF361" s="655" t="str" cm="1">
        <f t="array" ref="BF361">IF(SUMPRODUCT(COUNTIF(M361:O361, M361:O361))&gt;COUNTA(M361:O361),"error","")</f>
        <v/>
      </c>
      <c r="BG361" s="644" t="str">
        <f t="shared" si="120"/>
        <v/>
      </c>
      <c r="BH361" s="644" t="str">
        <f t="shared" si="121"/>
        <v/>
      </c>
      <c r="BI361" s="644" t="str">
        <f t="shared" si="114"/>
        <v/>
      </c>
      <c r="BJ361" s="647"/>
      <c r="BK361" s="638"/>
      <c r="BL361" s="644" t="str">
        <f t="shared" si="105"/>
        <v/>
      </c>
      <c r="BM361" s="644" t="str">
        <f t="shared" si="110"/>
        <v/>
      </c>
      <c r="BN361" s="644" t="str">
        <f t="shared" si="106"/>
        <v/>
      </c>
      <c r="BO361" s="644" t="str">
        <f t="shared" si="122"/>
        <v/>
      </c>
      <c r="BP361" s="641"/>
      <c r="BQ361" s="644"/>
      <c r="BR361" s="638"/>
      <c r="BS361" s="638"/>
      <c r="BT361" s="644" t="str">
        <f t="shared" si="107"/>
        <v/>
      </c>
      <c r="BU361" s="644" t="str">
        <f t="shared" si="108"/>
        <v/>
      </c>
      <c r="BV361" s="644" t="str">
        <f>IF(F361="","",IF(OR(分岐管理シート!AE359&lt;27,分岐管理シート!AE359&gt;38),"error",""))</f>
        <v/>
      </c>
      <c r="BW361" s="644" t="str">
        <f>IF(AND(D361="R7_補正", OR(分岐管理シート!AF359&lt;27,分岐管理シート!AF359&gt;38)),"error","")</f>
        <v/>
      </c>
      <c r="BX361" s="644" t="str">
        <f>IF(F361="","",IF(OR(分岐管理シート!AG359&lt;27,分岐管理シート!AG359&gt;39),"error",""))</f>
        <v/>
      </c>
      <c r="BY361" s="644" t="str">
        <f>IF(F361="","",IF(AND(AD361="－",OR(分岐管理シート!AG359&lt;27,分岐管理シート!AG359&gt;38)),"error",IF(AND(AD361="○",分岐管理シート!AG359&lt;27),"error","")))</f>
        <v/>
      </c>
      <c r="BZ361" s="641" t="str">
        <f>IF(OR(D361="", D361="R6_補正", D361="R7_予備"),
   "",IF(F361="","",IF(AND(VLOOKUP(AE361,―!$AH$15:$AI$40,2,FALSE) &lt;= VLOOKUP(AF361,―!$AH$15:$AI$40,2,FALSE),VLOOKUP(AF361,―!$AH$15:$AI$40,2,FALSE) &lt;= VLOOKUP(AG361,―!$AH$15:$AI$40,2,FALSE)),"","error")))</f>
        <v/>
      </c>
      <c r="CA361" s="647"/>
      <c r="CB361" s="638"/>
      <c r="CC361" s="638"/>
      <c r="CD361" s="644" t="str">
        <f>IF(F361="","",IF(OR(分岐管理シート!AJ359&lt;1,分岐管理シート!AJ359&gt;88),"error",""))</f>
        <v/>
      </c>
      <c r="CE361" s="644" t="str">
        <f t="shared" si="109"/>
        <v/>
      </c>
      <c r="CF361" s="644" t="str">
        <f>IF(F361="","",IF(OR(AND(分岐管理シート!D359=4, OR(分岐管理シート!AQ359&lt;4, 分岐管理シート!AQ359&gt;9)),AND(OR(分岐管理シート!D359=8, 分岐管理シート!D359=10), OR(分岐管理シート!AQ359&lt;7, 分岐管理シート!AQ359&gt;9))),"error",""))</f>
        <v/>
      </c>
      <c r="CG361" s="644" t="str">
        <f t="shared" si="123"/>
        <v/>
      </c>
      <c r="CH361" s="644" t="str">
        <f>分岐管理シート!BD359</f>
        <v/>
      </c>
      <c r="CI361" s="666" t="str">
        <f t="shared" si="124"/>
        <v/>
      </c>
    </row>
    <row r="362" spans="1:87" ht="24" x14ac:dyDescent="0.15">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88"/>
      <c r="AN362" s="567"/>
      <c r="AO362" s="691"/>
      <c r="AP362" s="564"/>
      <c r="AQ362" s="568"/>
      <c r="AR362" s="622"/>
      <c r="AS362" s="628"/>
      <c r="AT362" s="633"/>
      <c r="AU362" s="655" t="str">
        <f t="shared" si="111"/>
        <v/>
      </c>
      <c r="AV362" s="655" t="str">
        <f t="shared" si="112"/>
        <v/>
      </c>
      <c r="AW362" s="655" t="str">
        <f t="shared" si="101"/>
        <v/>
      </c>
      <c r="AX362" s="655" t="str">
        <f t="shared" si="102"/>
        <v/>
      </c>
      <c r="AY362" s="655" t="str">
        <f t="shared" si="103"/>
        <v/>
      </c>
      <c r="AZ362" s="655" t="str">
        <f>IF(F362="","",IF(OR(AND(分岐管理シート!D360=4,J362="Ⅱ．物価高の克服"),AND(分岐管理シート!D360=8,J362="米国関税措置"),AND(分岐管理シート!D360=10,J362="Ⅰ．生活の安全保障・物価高への対応")),"","error"))</f>
        <v/>
      </c>
      <c r="BA362" s="644" t="str">
        <f t="shared" si="104"/>
        <v/>
      </c>
      <c r="BB362" s="644" t="str">
        <f t="shared" si="113"/>
        <v/>
      </c>
      <c r="BC362" s="656" t="str">
        <f t="shared" si="119"/>
        <v/>
      </c>
      <c r="BD362" s="657" t="str">
        <f t="shared" si="115"/>
        <v/>
      </c>
      <c r="BE362" s="644" t="str">
        <f t="shared" si="116"/>
        <v/>
      </c>
      <c r="BF362" s="655" t="str" cm="1">
        <f t="array" ref="BF362">IF(SUMPRODUCT(COUNTIF(M362:O362, M362:O362))&gt;COUNTA(M362:O362),"error","")</f>
        <v/>
      </c>
      <c r="BG362" s="644" t="str">
        <f t="shared" si="120"/>
        <v/>
      </c>
      <c r="BH362" s="644" t="str">
        <f t="shared" si="121"/>
        <v/>
      </c>
      <c r="BI362" s="644" t="str">
        <f t="shared" si="114"/>
        <v/>
      </c>
      <c r="BJ362" s="647"/>
      <c r="BK362" s="638"/>
      <c r="BL362" s="644" t="str">
        <f t="shared" si="105"/>
        <v/>
      </c>
      <c r="BM362" s="644" t="str">
        <f t="shared" si="110"/>
        <v/>
      </c>
      <c r="BN362" s="644" t="str">
        <f t="shared" si="106"/>
        <v/>
      </c>
      <c r="BO362" s="644" t="str">
        <f t="shared" si="122"/>
        <v/>
      </c>
      <c r="BP362" s="641"/>
      <c r="BQ362" s="644"/>
      <c r="BR362" s="638"/>
      <c r="BS362" s="638"/>
      <c r="BT362" s="644" t="str">
        <f t="shared" si="107"/>
        <v/>
      </c>
      <c r="BU362" s="644" t="str">
        <f t="shared" si="108"/>
        <v/>
      </c>
      <c r="BV362" s="644" t="str">
        <f>IF(F362="","",IF(OR(分岐管理シート!AE360&lt;27,分岐管理シート!AE360&gt;38),"error",""))</f>
        <v/>
      </c>
      <c r="BW362" s="644" t="str">
        <f>IF(AND(D362="R7_補正", OR(分岐管理シート!AF360&lt;27,分岐管理シート!AF360&gt;38)),"error","")</f>
        <v/>
      </c>
      <c r="BX362" s="644" t="str">
        <f>IF(F362="","",IF(OR(分岐管理シート!AG360&lt;27,分岐管理シート!AG360&gt;39),"error",""))</f>
        <v/>
      </c>
      <c r="BY362" s="644" t="str">
        <f>IF(F362="","",IF(AND(AD362="－",OR(分岐管理シート!AG360&lt;27,分岐管理シート!AG360&gt;38)),"error",IF(AND(AD362="○",分岐管理シート!AG360&lt;27),"error","")))</f>
        <v/>
      </c>
      <c r="BZ362" s="641" t="str">
        <f>IF(OR(D362="", D362="R6_補正", D362="R7_予備"),
   "",IF(F362="","",IF(AND(VLOOKUP(AE362,―!$AH$15:$AI$40,2,FALSE) &lt;= VLOOKUP(AF362,―!$AH$15:$AI$40,2,FALSE),VLOOKUP(AF362,―!$AH$15:$AI$40,2,FALSE) &lt;= VLOOKUP(AG362,―!$AH$15:$AI$40,2,FALSE)),"","error")))</f>
        <v/>
      </c>
      <c r="CA362" s="647"/>
      <c r="CB362" s="638"/>
      <c r="CC362" s="638"/>
      <c r="CD362" s="644" t="str">
        <f>IF(F362="","",IF(OR(分岐管理シート!AJ360&lt;1,分岐管理シート!AJ360&gt;88),"error",""))</f>
        <v/>
      </c>
      <c r="CE362" s="644" t="str">
        <f t="shared" si="109"/>
        <v/>
      </c>
      <c r="CF362" s="644" t="str">
        <f>IF(F362="","",IF(OR(AND(分岐管理シート!D360=4, OR(分岐管理シート!AQ360&lt;4, 分岐管理シート!AQ360&gt;9)),AND(OR(分岐管理シート!D360=8, 分岐管理シート!D360=10), OR(分岐管理シート!AQ360&lt;7, 分岐管理シート!AQ360&gt;9))),"error",""))</f>
        <v/>
      </c>
      <c r="CG362" s="644" t="str">
        <f t="shared" si="123"/>
        <v/>
      </c>
      <c r="CH362" s="644" t="str">
        <f>分岐管理シート!BD360</f>
        <v/>
      </c>
      <c r="CI362" s="666" t="str">
        <f t="shared" si="124"/>
        <v/>
      </c>
    </row>
    <row r="363" spans="1:87" ht="24" x14ac:dyDescent="0.15">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88"/>
      <c r="AN363" s="567"/>
      <c r="AO363" s="691"/>
      <c r="AP363" s="564"/>
      <c r="AQ363" s="568"/>
      <c r="AR363" s="622"/>
      <c r="AS363" s="628"/>
      <c r="AT363" s="633"/>
      <c r="AU363" s="655" t="str">
        <f t="shared" si="111"/>
        <v/>
      </c>
      <c r="AV363" s="655" t="str">
        <f t="shared" si="112"/>
        <v/>
      </c>
      <c r="AW363" s="655" t="str">
        <f t="shared" si="101"/>
        <v/>
      </c>
      <c r="AX363" s="655" t="str">
        <f t="shared" si="102"/>
        <v/>
      </c>
      <c r="AY363" s="655" t="str">
        <f t="shared" si="103"/>
        <v/>
      </c>
      <c r="AZ363" s="655" t="str">
        <f>IF(F363="","",IF(OR(AND(分岐管理シート!D361=4,J363="Ⅱ．物価高の克服"),AND(分岐管理シート!D361=8,J363="米国関税措置"),AND(分岐管理シート!D361=10,J363="Ⅰ．生活の安全保障・物価高への対応")),"","error"))</f>
        <v/>
      </c>
      <c r="BA363" s="644" t="str">
        <f t="shared" si="104"/>
        <v/>
      </c>
      <c r="BB363" s="644" t="str">
        <f t="shared" si="113"/>
        <v/>
      </c>
      <c r="BC363" s="656" t="str">
        <f t="shared" si="119"/>
        <v/>
      </c>
      <c r="BD363" s="657" t="str">
        <f t="shared" si="115"/>
        <v/>
      </c>
      <c r="BE363" s="644" t="str">
        <f t="shared" si="116"/>
        <v/>
      </c>
      <c r="BF363" s="655" t="str" cm="1">
        <f t="array" ref="BF363">IF(SUMPRODUCT(COUNTIF(M363:O363, M363:O363))&gt;COUNTA(M363:O363),"error","")</f>
        <v/>
      </c>
      <c r="BG363" s="644" t="str">
        <f t="shared" si="120"/>
        <v/>
      </c>
      <c r="BH363" s="644" t="str">
        <f t="shared" si="121"/>
        <v/>
      </c>
      <c r="BI363" s="644" t="str">
        <f t="shared" si="114"/>
        <v/>
      </c>
      <c r="BJ363" s="647"/>
      <c r="BK363" s="638"/>
      <c r="BL363" s="644" t="str">
        <f t="shared" si="105"/>
        <v/>
      </c>
      <c r="BM363" s="644" t="str">
        <f t="shared" si="110"/>
        <v/>
      </c>
      <c r="BN363" s="644" t="str">
        <f t="shared" si="106"/>
        <v/>
      </c>
      <c r="BO363" s="644" t="str">
        <f t="shared" si="122"/>
        <v/>
      </c>
      <c r="BP363" s="641"/>
      <c r="BQ363" s="644"/>
      <c r="BR363" s="638"/>
      <c r="BS363" s="638"/>
      <c r="BT363" s="644" t="str">
        <f t="shared" si="107"/>
        <v/>
      </c>
      <c r="BU363" s="644" t="str">
        <f t="shared" si="108"/>
        <v/>
      </c>
      <c r="BV363" s="644" t="str">
        <f>IF(F363="","",IF(OR(分岐管理シート!AE361&lt;27,分岐管理シート!AE361&gt;38),"error",""))</f>
        <v/>
      </c>
      <c r="BW363" s="644" t="str">
        <f>IF(AND(D363="R7_補正", OR(分岐管理シート!AF361&lt;27,分岐管理シート!AF361&gt;38)),"error","")</f>
        <v/>
      </c>
      <c r="BX363" s="644" t="str">
        <f>IF(F363="","",IF(OR(分岐管理シート!AG361&lt;27,分岐管理シート!AG361&gt;39),"error",""))</f>
        <v/>
      </c>
      <c r="BY363" s="644" t="str">
        <f>IF(F363="","",IF(AND(AD363="－",OR(分岐管理シート!AG361&lt;27,分岐管理シート!AG361&gt;38)),"error",IF(AND(AD363="○",分岐管理シート!AG361&lt;27),"error","")))</f>
        <v/>
      </c>
      <c r="BZ363" s="641" t="str">
        <f>IF(OR(D363="", D363="R6_補正", D363="R7_予備"),
   "",IF(F363="","",IF(AND(VLOOKUP(AE363,―!$AH$15:$AI$40,2,FALSE) &lt;= VLOOKUP(AF363,―!$AH$15:$AI$40,2,FALSE),VLOOKUP(AF363,―!$AH$15:$AI$40,2,FALSE) &lt;= VLOOKUP(AG363,―!$AH$15:$AI$40,2,FALSE)),"","error")))</f>
        <v/>
      </c>
      <c r="CA363" s="647"/>
      <c r="CB363" s="638"/>
      <c r="CC363" s="638"/>
      <c r="CD363" s="644" t="str">
        <f>IF(F363="","",IF(OR(分岐管理シート!AJ361&lt;1,分岐管理シート!AJ361&gt;88),"error",""))</f>
        <v/>
      </c>
      <c r="CE363" s="644" t="str">
        <f t="shared" si="109"/>
        <v/>
      </c>
      <c r="CF363" s="644" t="str">
        <f>IF(F363="","",IF(OR(AND(分岐管理シート!D361=4, OR(分岐管理シート!AQ361&lt;4, 分岐管理シート!AQ361&gt;9)),AND(OR(分岐管理シート!D361=8, 分岐管理シート!D361=10), OR(分岐管理シート!AQ361&lt;7, 分岐管理シート!AQ361&gt;9))),"error",""))</f>
        <v/>
      </c>
      <c r="CG363" s="644" t="str">
        <f t="shared" si="123"/>
        <v/>
      </c>
      <c r="CH363" s="644" t="str">
        <f>分岐管理シート!BD361</f>
        <v/>
      </c>
      <c r="CI363" s="666" t="str">
        <f t="shared" si="124"/>
        <v/>
      </c>
    </row>
    <row r="364" spans="1:87" ht="24" x14ac:dyDescent="0.15">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88"/>
      <c r="AN364" s="567"/>
      <c r="AO364" s="691"/>
      <c r="AP364" s="564"/>
      <c r="AQ364" s="568"/>
      <c r="AR364" s="622"/>
      <c r="AS364" s="628"/>
      <c r="AT364" s="633"/>
      <c r="AU364" s="655" t="str">
        <f t="shared" si="111"/>
        <v/>
      </c>
      <c r="AV364" s="655" t="str">
        <f t="shared" si="112"/>
        <v/>
      </c>
      <c r="AW364" s="655" t="str">
        <f t="shared" si="101"/>
        <v/>
      </c>
      <c r="AX364" s="655" t="str">
        <f t="shared" si="102"/>
        <v/>
      </c>
      <c r="AY364" s="655" t="str">
        <f t="shared" si="103"/>
        <v/>
      </c>
      <c r="AZ364" s="655" t="str">
        <f>IF(F364="","",IF(OR(AND(分岐管理シート!D362=4,J364="Ⅱ．物価高の克服"),AND(分岐管理シート!D362=8,J364="米国関税措置"),AND(分岐管理シート!D362=10,J364="Ⅰ．生活の安全保障・物価高への対応")),"","error"))</f>
        <v/>
      </c>
      <c r="BA364" s="644" t="str">
        <f t="shared" si="104"/>
        <v/>
      </c>
      <c r="BB364" s="644" t="str">
        <f t="shared" si="113"/>
        <v/>
      </c>
      <c r="BC364" s="656" t="str">
        <f t="shared" si="119"/>
        <v/>
      </c>
      <c r="BD364" s="657" t="str">
        <f t="shared" si="115"/>
        <v/>
      </c>
      <c r="BE364" s="644" t="str">
        <f t="shared" si="116"/>
        <v/>
      </c>
      <c r="BF364" s="655" t="str" cm="1">
        <f t="array" ref="BF364">IF(SUMPRODUCT(COUNTIF(M364:O364, M364:O364))&gt;COUNTA(M364:O364),"error","")</f>
        <v/>
      </c>
      <c r="BG364" s="644" t="str">
        <f t="shared" si="120"/>
        <v/>
      </c>
      <c r="BH364" s="644" t="str">
        <f t="shared" si="121"/>
        <v/>
      </c>
      <c r="BI364" s="644" t="str">
        <f t="shared" si="114"/>
        <v/>
      </c>
      <c r="BJ364" s="647"/>
      <c r="BK364" s="638"/>
      <c r="BL364" s="644" t="str">
        <f t="shared" si="105"/>
        <v/>
      </c>
      <c r="BM364" s="644" t="str">
        <f t="shared" si="110"/>
        <v/>
      </c>
      <c r="BN364" s="644" t="str">
        <f t="shared" si="106"/>
        <v/>
      </c>
      <c r="BO364" s="644" t="str">
        <f t="shared" si="122"/>
        <v/>
      </c>
      <c r="BP364" s="641"/>
      <c r="BQ364" s="644"/>
      <c r="BR364" s="638"/>
      <c r="BS364" s="638"/>
      <c r="BT364" s="644" t="str">
        <f t="shared" si="107"/>
        <v/>
      </c>
      <c r="BU364" s="644" t="str">
        <f t="shared" si="108"/>
        <v/>
      </c>
      <c r="BV364" s="644" t="str">
        <f>IF(F364="","",IF(OR(分岐管理シート!AE362&lt;27,分岐管理シート!AE362&gt;38),"error",""))</f>
        <v/>
      </c>
      <c r="BW364" s="644" t="str">
        <f>IF(AND(D364="R7_補正", OR(分岐管理シート!AF362&lt;27,分岐管理シート!AF362&gt;38)),"error","")</f>
        <v/>
      </c>
      <c r="BX364" s="644" t="str">
        <f>IF(F364="","",IF(OR(分岐管理シート!AG362&lt;27,分岐管理シート!AG362&gt;39),"error",""))</f>
        <v/>
      </c>
      <c r="BY364" s="644" t="str">
        <f>IF(F364="","",IF(AND(AD364="－",OR(分岐管理シート!AG362&lt;27,分岐管理シート!AG362&gt;38)),"error",IF(AND(AD364="○",分岐管理シート!AG362&lt;27),"error","")))</f>
        <v/>
      </c>
      <c r="BZ364" s="641" t="str">
        <f>IF(OR(D364="", D364="R6_補正", D364="R7_予備"),
   "",IF(F364="","",IF(AND(VLOOKUP(AE364,―!$AH$15:$AI$40,2,FALSE) &lt;= VLOOKUP(AF364,―!$AH$15:$AI$40,2,FALSE),VLOOKUP(AF364,―!$AH$15:$AI$40,2,FALSE) &lt;= VLOOKUP(AG364,―!$AH$15:$AI$40,2,FALSE)),"","error")))</f>
        <v/>
      </c>
      <c r="CA364" s="647"/>
      <c r="CB364" s="638"/>
      <c r="CC364" s="638"/>
      <c r="CD364" s="644" t="str">
        <f>IF(F364="","",IF(OR(分岐管理シート!AJ362&lt;1,分岐管理シート!AJ362&gt;88),"error",""))</f>
        <v/>
      </c>
      <c r="CE364" s="644" t="str">
        <f t="shared" si="109"/>
        <v/>
      </c>
      <c r="CF364" s="644" t="str">
        <f>IF(F364="","",IF(OR(AND(分岐管理シート!D362=4, OR(分岐管理シート!AQ362&lt;4, 分岐管理シート!AQ362&gt;9)),AND(OR(分岐管理シート!D362=8, 分岐管理シート!D362=10), OR(分岐管理シート!AQ362&lt;7, 分岐管理シート!AQ362&gt;9))),"error",""))</f>
        <v/>
      </c>
      <c r="CG364" s="644" t="str">
        <f t="shared" si="123"/>
        <v/>
      </c>
      <c r="CH364" s="644" t="str">
        <f>分岐管理シート!BD362</f>
        <v/>
      </c>
      <c r="CI364" s="666" t="str">
        <f t="shared" si="124"/>
        <v/>
      </c>
    </row>
    <row r="365" spans="1:87" ht="24" x14ac:dyDescent="0.15">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88"/>
      <c r="AN365" s="567"/>
      <c r="AO365" s="691"/>
      <c r="AP365" s="564"/>
      <c r="AQ365" s="568"/>
      <c r="AR365" s="622"/>
      <c r="AS365" s="628"/>
      <c r="AT365" s="633"/>
      <c r="AU365" s="655" t="str">
        <f t="shared" si="111"/>
        <v/>
      </c>
      <c r="AV365" s="655" t="str">
        <f t="shared" si="112"/>
        <v/>
      </c>
      <c r="AW365" s="655" t="str">
        <f t="shared" si="101"/>
        <v/>
      </c>
      <c r="AX365" s="655" t="str">
        <f t="shared" si="102"/>
        <v/>
      </c>
      <c r="AY365" s="655" t="str">
        <f t="shared" si="103"/>
        <v/>
      </c>
      <c r="AZ365" s="655" t="str">
        <f>IF(F365="","",IF(OR(AND(分岐管理シート!D363=4,J365="Ⅱ．物価高の克服"),AND(分岐管理シート!D363=8,J365="米国関税措置"),AND(分岐管理シート!D363=10,J365="Ⅰ．生活の安全保障・物価高への対応")),"","error"))</f>
        <v/>
      </c>
      <c r="BA365" s="644" t="str">
        <f t="shared" si="104"/>
        <v/>
      </c>
      <c r="BB365" s="644" t="str">
        <f t="shared" si="113"/>
        <v/>
      </c>
      <c r="BC365" s="656" t="str">
        <f t="shared" si="119"/>
        <v/>
      </c>
      <c r="BD365" s="657" t="str">
        <f t="shared" si="115"/>
        <v/>
      </c>
      <c r="BE365" s="644" t="str">
        <f t="shared" si="116"/>
        <v/>
      </c>
      <c r="BF365" s="655" t="str" cm="1">
        <f t="array" ref="BF365">IF(SUMPRODUCT(COUNTIF(M365:O365, M365:O365))&gt;COUNTA(M365:O365),"error","")</f>
        <v/>
      </c>
      <c r="BG365" s="644" t="str">
        <f t="shared" si="120"/>
        <v/>
      </c>
      <c r="BH365" s="644" t="str">
        <f t="shared" si="121"/>
        <v/>
      </c>
      <c r="BI365" s="644" t="str">
        <f t="shared" si="114"/>
        <v/>
      </c>
      <c r="BJ365" s="647"/>
      <c r="BK365" s="638"/>
      <c r="BL365" s="644" t="str">
        <f t="shared" si="105"/>
        <v/>
      </c>
      <c r="BM365" s="644" t="str">
        <f t="shared" si="110"/>
        <v/>
      </c>
      <c r="BN365" s="644" t="str">
        <f t="shared" si="106"/>
        <v/>
      </c>
      <c r="BO365" s="644" t="str">
        <f t="shared" si="122"/>
        <v/>
      </c>
      <c r="BP365" s="641"/>
      <c r="BQ365" s="644"/>
      <c r="BR365" s="638"/>
      <c r="BS365" s="638"/>
      <c r="BT365" s="644" t="str">
        <f t="shared" si="107"/>
        <v/>
      </c>
      <c r="BU365" s="644" t="str">
        <f t="shared" si="108"/>
        <v/>
      </c>
      <c r="BV365" s="644" t="str">
        <f>IF(F365="","",IF(OR(分岐管理シート!AE363&lt;27,分岐管理シート!AE363&gt;38),"error",""))</f>
        <v/>
      </c>
      <c r="BW365" s="644" t="str">
        <f>IF(AND(D365="R7_補正", OR(分岐管理シート!AF363&lt;27,分岐管理シート!AF363&gt;38)),"error","")</f>
        <v/>
      </c>
      <c r="BX365" s="644" t="str">
        <f>IF(F365="","",IF(OR(分岐管理シート!AG363&lt;27,分岐管理シート!AG363&gt;39),"error",""))</f>
        <v/>
      </c>
      <c r="BY365" s="644" t="str">
        <f>IF(F365="","",IF(AND(AD365="－",OR(分岐管理シート!AG363&lt;27,分岐管理シート!AG363&gt;38)),"error",IF(AND(AD365="○",分岐管理シート!AG363&lt;27),"error","")))</f>
        <v/>
      </c>
      <c r="BZ365" s="641" t="str">
        <f>IF(OR(D365="", D365="R6_補正", D365="R7_予備"),
   "",IF(F365="","",IF(AND(VLOOKUP(AE365,―!$AH$15:$AI$40,2,FALSE) &lt;= VLOOKUP(AF365,―!$AH$15:$AI$40,2,FALSE),VLOOKUP(AF365,―!$AH$15:$AI$40,2,FALSE) &lt;= VLOOKUP(AG365,―!$AH$15:$AI$40,2,FALSE)),"","error")))</f>
        <v/>
      </c>
      <c r="CA365" s="647"/>
      <c r="CB365" s="638"/>
      <c r="CC365" s="638"/>
      <c r="CD365" s="644" t="str">
        <f>IF(F365="","",IF(OR(分岐管理シート!AJ363&lt;1,分岐管理シート!AJ363&gt;88),"error",""))</f>
        <v/>
      </c>
      <c r="CE365" s="644" t="str">
        <f t="shared" si="109"/>
        <v/>
      </c>
      <c r="CF365" s="644" t="str">
        <f>IF(F365="","",IF(OR(AND(分岐管理シート!D363=4, OR(分岐管理シート!AQ363&lt;4, 分岐管理シート!AQ363&gt;9)),AND(OR(分岐管理シート!D363=8, 分岐管理シート!D363=10), OR(分岐管理シート!AQ363&lt;7, 分岐管理シート!AQ363&gt;9))),"error",""))</f>
        <v/>
      </c>
      <c r="CG365" s="644" t="str">
        <f t="shared" si="123"/>
        <v/>
      </c>
      <c r="CH365" s="644" t="str">
        <f>分岐管理シート!BD363</f>
        <v/>
      </c>
      <c r="CI365" s="666" t="str">
        <f t="shared" si="124"/>
        <v/>
      </c>
    </row>
    <row r="366" spans="1:87" ht="24" x14ac:dyDescent="0.15">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88"/>
      <c r="AN366" s="567"/>
      <c r="AO366" s="691"/>
      <c r="AP366" s="564"/>
      <c r="AQ366" s="568"/>
      <c r="AR366" s="622"/>
      <c r="AS366" s="628"/>
      <c r="AT366" s="633"/>
      <c r="AU366" s="655" t="str">
        <f t="shared" si="111"/>
        <v/>
      </c>
      <c r="AV366" s="655" t="str">
        <f t="shared" si="112"/>
        <v/>
      </c>
      <c r="AW366" s="655" t="str">
        <f t="shared" si="101"/>
        <v/>
      </c>
      <c r="AX366" s="655" t="str">
        <f t="shared" si="102"/>
        <v/>
      </c>
      <c r="AY366" s="655" t="str">
        <f t="shared" si="103"/>
        <v/>
      </c>
      <c r="AZ366" s="655" t="str">
        <f>IF(F366="","",IF(OR(AND(分岐管理シート!D364=4,J366="Ⅱ．物価高の克服"),AND(分岐管理シート!D364=8,J366="米国関税措置"),AND(分岐管理シート!D364=10,J366="Ⅰ．生活の安全保障・物価高への対応")),"","error"))</f>
        <v/>
      </c>
      <c r="BA366" s="644" t="str">
        <f t="shared" si="104"/>
        <v/>
      </c>
      <c r="BB366" s="644" t="str">
        <f t="shared" si="113"/>
        <v/>
      </c>
      <c r="BC366" s="656" t="str">
        <f t="shared" si="119"/>
        <v/>
      </c>
      <c r="BD366" s="657" t="str">
        <f t="shared" si="115"/>
        <v/>
      </c>
      <c r="BE366" s="644" t="str">
        <f t="shared" si="116"/>
        <v/>
      </c>
      <c r="BF366" s="655" t="str" cm="1">
        <f t="array" ref="BF366">IF(SUMPRODUCT(COUNTIF(M366:O366, M366:O366))&gt;COUNTA(M366:O366),"error","")</f>
        <v/>
      </c>
      <c r="BG366" s="644" t="str">
        <f t="shared" si="120"/>
        <v/>
      </c>
      <c r="BH366" s="644" t="str">
        <f t="shared" si="121"/>
        <v/>
      </c>
      <c r="BI366" s="644" t="str">
        <f t="shared" si="114"/>
        <v/>
      </c>
      <c r="BJ366" s="647"/>
      <c r="BK366" s="638"/>
      <c r="BL366" s="644" t="str">
        <f t="shared" si="105"/>
        <v/>
      </c>
      <c r="BM366" s="644" t="str">
        <f t="shared" si="110"/>
        <v/>
      </c>
      <c r="BN366" s="644" t="str">
        <f t="shared" si="106"/>
        <v/>
      </c>
      <c r="BO366" s="644" t="str">
        <f t="shared" si="122"/>
        <v/>
      </c>
      <c r="BP366" s="641"/>
      <c r="BQ366" s="644"/>
      <c r="BR366" s="638"/>
      <c r="BS366" s="638"/>
      <c r="BT366" s="644" t="str">
        <f t="shared" si="107"/>
        <v/>
      </c>
      <c r="BU366" s="644" t="str">
        <f t="shared" si="108"/>
        <v/>
      </c>
      <c r="BV366" s="644" t="str">
        <f>IF(F366="","",IF(OR(分岐管理シート!AE364&lt;27,分岐管理シート!AE364&gt;38),"error",""))</f>
        <v/>
      </c>
      <c r="BW366" s="644" t="str">
        <f>IF(AND(D366="R7_補正", OR(分岐管理シート!AF364&lt;27,分岐管理シート!AF364&gt;38)),"error","")</f>
        <v/>
      </c>
      <c r="BX366" s="644" t="str">
        <f>IF(F366="","",IF(OR(分岐管理シート!AG364&lt;27,分岐管理シート!AG364&gt;39),"error",""))</f>
        <v/>
      </c>
      <c r="BY366" s="644" t="str">
        <f>IF(F366="","",IF(AND(AD366="－",OR(分岐管理シート!AG364&lt;27,分岐管理シート!AG364&gt;38)),"error",IF(AND(AD366="○",分岐管理シート!AG364&lt;27),"error","")))</f>
        <v/>
      </c>
      <c r="BZ366" s="641" t="str">
        <f>IF(OR(D366="", D366="R6_補正", D366="R7_予備"),
   "",IF(F366="","",IF(AND(VLOOKUP(AE366,―!$AH$15:$AI$40,2,FALSE) &lt;= VLOOKUP(AF366,―!$AH$15:$AI$40,2,FALSE),VLOOKUP(AF366,―!$AH$15:$AI$40,2,FALSE) &lt;= VLOOKUP(AG366,―!$AH$15:$AI$40,2,FALSE)),"","error")))</f>
        <v/>
      </c>
      <c r="CA366" s="647"/>
      <c r="CB366" s="638"/>
      <c r="CC366" s="638"/>
      <c r="CD366" s="644" t="str">
        <f>IF(F366="","",IF(OR(分岐管理シート!AJ364&lt;1,分岐管理シート!AJ364&gt;88),"error",""))</f>
        <v/>
      </c>
      <c r="CE366" s="644" t="str">
        <f t="shared" si="109"/>
        <v/>
      </c>
      <c r="CF366" s="644" t="str">
        <f>IF(F366="","",IF(OR(AND(分岐管理シート!D364=4, OR(分岐管理シート!AQ364&lt;4, 分岐管理シート!AQ364&gt;9)),AND(OR(分岐管理シート!D364=8, 分岐管理シート!D364=10), OR(分岐管理シート!AQ364&lt;7, 分岐管理シート!AQ364&gt;9))),"error",""))</f>
        <v/>
      </c>
      <c r="CG366" s="644" t="str">
        <f t="shared" si="123"/>
        <v/>
      </c>
      <c r="CH366" s="644" t="str">
        <f>分岐管理シート!BD364</f>
        <v/>
      </c>
      <c r="CI366" s="666" t="str">
        <f t="shared" si="124"/>
        <v/>
      </c>
    </row>
    <row r="367" spans="1:87" ht="24" x14ac:dyDescent="0.15">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88"/>
      <c r="AN367" s="567"/>
      <c r="AO367" s="691"/>
      <c r="AP367" s="564"/>
      <c r="AQ367" s="568"/>
      <c r="AR367" s="622"/>
      <c r="AS367" s="628"/>
      <c r="AT367" s="633"/>
      <c r="AU367" s="655" t="str">
        <f t="shared" si="111"/>
        <v/>
      </c>
      <c r="AV367" s="655" t="str">
        <f t="shared" si="112"/>
        <v/>
      </c>
      <c r="AW367" s="655" t="str">
        <f t="shared" si="101"/>
        <v/>
      </c>
      <c r="AX367" s="655" t="str">
        <f t="shared" si="102"/>
        <v/>
      </c>
      <c r="AY367" s="655" t="str">
        <f t="shared" si="103"/>
        <v/>
      </c>
      <c r="AZ367" s="655" t="str">
        <f>IF(F367="","",IF(OR(AND(分岐管理シート!D365=4,J367="Ⅱ．物価高の克服"),AND(分岐管理シート!D365=8,J367="米国関税措置"),AND(分岐管理シート!D365=10,J367="Ⅰ．生活の安全保障・物価高への対応")),"","error"))</f>
        <v/>
      </c>
      <c r="BA367" s="644" t="str">
        <f t="shared" si="104"/>
        <v/>
      </c>
      <c r="BB367" s="644" t="str">
        <f t="shared" si="113"/>
        <v/>
      </c>
      <c r="BC367" s="656" t="str">
        <f t="shared" si="119"/>
        <v/>
      </c>
      <c r="BD367" s="657" t="str">
        <f t="shared" si="115"/>
        <v/>
      </c>
      <c r="BE367" s="644" t="str">
        <f t="shared" si="116"/>
        <v/>
      </c>
      <c r="BF367" s="655" t="str" cm="1">
        <f t="array" ref="BF367">IF(SUMPRODUCT(COUNTIF(M367:O367, M367:O367))&gt;COUNTA(M367:O367),"error","")</f>
        <v/>
      </c>
      <c r="BG367" s="644" t="str">
        <f t="shared" si="120"/>
        <v/>
      </c>
      <c r="BH367" s="644" t="str">
        <f t="shared" si="121"/>
        <v/>
      </c>
      <c r="BI367" s="644" t="str">
        <f t="shared" si="114"/>
        <v/>
      </c>
      <c r="BJ367" s="647"/>
      <c r="BK367" s="638"/>
      <c r="BL367" s="644" t="str">
        <f t="shared" si="105"/>
        <v/>
      </c>
      <c r="BM367" s="644" t="str">
        <f t="shared" si="110"/>
        <v/>
      </c>
      <c r="BN367" s="644" t="str">
        <f t="shared" si="106"/>
        <v/>
      </c>
      <c r="BO367" s="644" t="str">
        <f t="shared" si="122"/>
        <v/>
      </c>
      <c r="BP367" s="641"/>
      <c r="BQ367" s="644"/>
      <c r="BR367" s="638"/>
      <c r="BS367" s="638"/>
      <c r="BT367" s="644" t="str">
        <f t="shared" si="107"/>
        <v/>
      </c>
      <c r="BU367" s="644" t="str">
        <f t="shared" si="108"/>
        <v/>
      </c>
      <c r="BV367" s="644" t="str">
        <f>IF(F367="","",IF(OR(分岐管理シート!AE365&lt;27,分岐管理シート!AE365&gt;38),"error",""))</f>
        <v/>
      </c>
      <c r="BW367" s="644" t="str">
        <f>IF(AND(D367="R7_補正", OR(分岐管理シート!AF365&lt;27,分岐管理シート!AF365&gt;38)),"error","")</f>
        <v/>
      </c>
      <c r="BX367" s="644" t="str">
        <f>IF(F367="","",IF(OR(分岐管理シート!AG365&lt;27,分岐管理シート!AG365&gt;39),"error",""))</f>
        <v/>
      </c>
      <c r="BY367" s="644" t="str">
        <f>IF(F367="","",IF(AND(AD367="－",OR(分岐管理シート!AG365&lt;27,分岐管理シート!AG365&gt;38)),"error",IF(AND(AD367="○",分岐管理シート!AG365&lt;27),"error","")))</f>
        <v/>
      </c>
      <c r="BZ367" s="641" t="str">
        <f>IF(OR(D367="", D367="R6_補正", D367="R7_予備"),
   "",IF(F367="","",IF(AND(VLOOKUP(AE367,―!$AH$15:$AI$40,2,FALSE) &lt;= VLOOKUP(AF367,―!$AH$15:$AI$40,2,FALSE),VLOOKUP(AF367,―!$AH$15:$AI$40,2,FALSE) &lt;= VLOOKUP(AG367,―!$AH$15:$AI$40,2,FALSE)),"","error")))</f>
        <v/>
      </c>
      <c r="CA367" s="647"/>
      <c r="CB367" s="638"/>
      <c r="CC367" s="638"/>
      <c r="CD367" s="644" t="str">
        <f>IF(F367="","",IF(OR(分岐管理シート!AJ365&lt;1,分岐管理シート!AJ365&gt;88),"error",""))</f>
        <v/>
      </c>
      <c r="CE367" s="644" t="str">
        <f t="shared" si="109"/>
        <v/>
      </c>
      <c r="CF367" s="644" t="str">
        <f>IF(F367="","",IF(OR(AND(分岐管理シート!D365=4, OR(分岐管理シート!AQ365&lt;4, 分岐管理シート!AQ365&gt;9)),AND(OR(分岐管理シート!D365=8, 分岐管理シート!D365=10), OR(分岐管理シート!AQ365&lt;7, 分岐管理シート!AQ365&gt;9))),"error",""))</f>
        <v/>
      </c>
      <c r="CG367" s="644" t="str">
        <f t="shared" si="123"/>
        <v/>
      </c>
      <c r="CH367" s="644" t="str">
        <f>分岐管理シート!BD365</f>
        <v/>
      </c>
      <c r="CI367" s="666" t="str">
        <f t="shared" si="124"/>
        <v/>
      </c>
    </row>
    <row r="368" spans="1:87" ht="24" x14ac:dyDescent="0.15">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88"/>
      <c r="AN368" s="567"/>
      <c r="AO368" s="691"/>
      <c r="AP368" s="564"/>
      <c r="AQ368" s="568"/>
      <c r="AR368" s="622"/>
      <c r="AS368" s="628"/>
      <c r="AT368" s="633"/>
      <c r="AU368" s="655" t="str">
        <f t="shared" si="111"/>
        <v/>
      </c>
      <c r="AV368" s="655" t="str">
        <f t="shared" si="112"/>
        <v/>
      </c>
      <c r="AW368" s="655" t="str">
        <f t="shared" si="101"/>
        <v/>
      </c>
      <c r="AX368" s="655" t="str">
        <f t="shared" si="102"/>
        <v/>
      </c>
      <c r="AY368" s="655" t="str">
        <f t="shared" si="103"/>
        <v/>
      </c>
      <c r="AZ368" s="655" t="str">
        <f>IF(F368="","",IF(OR(AND(分岐管理シート!D366=4,J368="Ⅱ．物価高の克服"),AND(分岐管理シート!D366=8,J368="米国関税措置"),AND(分岐管理シート!D366=10,J368="Ⅰ．生活の安全保障・物価高への対応")),"","error"))</f>
        <v/>
      </c>
      <c r="BA368" s="644" t="str">
        <f t="shared" si="104"/>
        <v/>
      </c>
      <c r="BB368" s="644" t="str">
        <f t="shared" si="113"/>
        <v/>
      </c>
      <c r="BC368" s="656" t="str">
        <f t="shared" si="119"/>
        <v/>
      </c>
      <c r="BD368" s="657" t="str">
        <f t="shared" si="115"/>
        <v/>
      </c>
      <c r="BE368" s="644" t="str">
        <f t="shared" si="116"/>
        <v/>
      </c>
      <c r="BF368" s="655" t="str" cm="1">
        <f t="array" ref="BF368">IF(SUMPRODUCT(COUNTIF(M368:O368, M368:O368))&gt;COUNTA(M368:O368),"error","")</f>
        <v/>
      </c>
      <c r="BG368" s="644" t="str">
        <f t="shared" si="120"/>
        <v/>
      </c>
      <c r="BH368" s="644" t="str">
        <f t="shared" si="121"/>
        <v/>
      </c>
      <c r="BI368" s="644" t="str">
        <f t="shared" si="114"/>
        <v/>
      </c>
      <c r="BJ368" s="647"/>
      <c r="BK368" s="638"/>
      <c r="BL368" s="644" t="str">
        <f t="shared" si="105"/>
        <v/>
      </c>
      <c r="BM368" s="644" t="str">
        <f t="shared" si="110"/>
        <v/>
      </c>
      <c r="BN368" s="644" t="str">
        <f t="shared" si="106"/>
        <v/>
      </c>
      <c r="BO368" s="644" t="str">
        <f t="shared" si="122"/>
        <v/>
      </c>
      <c r="BP368" s="641"/>
      <c r="BQ368" s="644"/>
      <c r="BR368" s="638"/>
      <c r="BS368" s="638"/>
      <c r="BT368" s="644" t="str">
        <f t="shared" si="107"/>
        <v/>
      </c>
      <c r="BU368" s="644" t="str">
        <f t="shared" si="108"/>
        <v/>
      </c>
      <c r="BV368" s="644" t="str">
        <f>IF(F368="","",IF(OR(分岐管理シート!AE366&lt;27,分岐管理シート!AE366&gt;38),"error",""))</f>
        <v/>
      </c>
      <c r="BW368" s="644" t="str">
        <f>IF(AND(D368="R7_補正", OR(分岐管理シート!AF366&lt;27,分岐管理シート!AF366&gt;38)),"error","")</f>
        <v/>
      </c>
      <c r="BX368" s="644" t="str">
        <f>IF(F368="","",IF(OR(分岐管理シート!AG366&lt;27,分岐管理シート!AG366&gt;39),"error",""))</f>
        <v/>
      </c>
      <c r="BY368" s="644" t="str">
        <f>IF(F368="","",IF(AND(AD368="－",OR(分岐管理シート!AG366&lt;27,分岐管理シート!AG366&gt;38)),"error",IF(AND(AD368="○",分岐管理シート!AG366&lt;27),"error","")))</f>
        <v/>
      </c>
      <c r="BZ368" s="641" t="str">
        <f>IF(OR(D368="", D368="R6_補正", D368="R7_予備"),
   "",IF(F368="","",IF(AND(VLOOKUP(AE368,―!$AH$15:$AI$40,2,FALSE) &lt;= VLOOKUP(AF368,―!$AH$15:$AI$40,2,FALSE),VLOOKUP(AF368,―!$AH$15:$AI$40,2,FALSE) &lt;= VLOOKUP(AG368,―!$AH$15:$AI$40,2,FALSE)),"","error")))</f>
        <v/>
      </c>
      <c r="CA368" s="647"/>
      <c r="CB368" s="638"/>
      <c r="CC368" s="638"/>
      <c r="CD368" s="644" t="str">
        <f>IF(F368="","",IF(OR(分岐管理シート!AJ366&lt;1,分岐管理シート!AJ366&gt;88),"error",""))</f>
        <v/>
      </c>
      <c r="CE368" s="644" t="str">
        <f t="shared" si="109"/>
        <v/>
      </c>
      <c r="CF368" s="644" t="str">
        <f>IF(F368="","",IF(OR(AND(分岐管理シート!D366=4, OR(分岐管理シート!AQ366&lt;4, 分岐管理シート!AQ366&gt;9)),AND(OR(分岐管理シート!D366=8, 分岐管理シート!D366=10), OR(分岐管理シート!AQ366&lt;7, 分岐管理シート!AQ366&gt;9))),"error",""))</f>
        <v/>
      </c>
      <c r="CG368" s="644" t="str">
        <f t="shared" si="123"/>
        <v/>
      </c>
      <c r="CH368" s="644" t="str">
        <f>分岐管理シート!BD366</f>
        <v/>
      </c>
      <c r="CI368" s="666" t="str">
        <f t="shared" si="124"/>
        <v/>
      </c>
    </row>
    <row r="369" spans="1:87" ht="24" x14ac:dyDescent="0.15">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88"/>
      <c r="AN369" s="567"/>
      <c r="AO369" s="691"/>
      <c r="AP369" s="564"/>
      <c r="AQ369" s="568"/>
      <c r="AR369" s="622"/>
      <c r="AS369" s="628"/>
      <c r="AT369" s="633"/>
      <c r="AU369" s="655" t="str">
        <f t="shared" si="111"/>
        <v/>
      </c>
      <c r="AV369" s="655" t="str">
        <f t="shared" si="112"/>
        <v/>
      </c>
      <c r="AW369" s="655" t="str">
        <f t="shared" si="101"/>
        <v/>
      </c>
      <c r="AX369" s="655" t="str">
        <f t="shared" si="102"/>
        <v/>
      </c>
      <c r="AY369" s="655" t="str">
        <f t="shared" si="103"/>
        <v/>
      </c>
      <c r="AZ369" s="655" t="str">
        <f>IF(F369="","",IF(OR(AND(分岐管理シート!D367=4,J369="Ⅱ．物価高の克服"),AND(分岐管理シート!D367=8,J369="米国関税措置"),AND(分岐管理シート!D367=10,J369="Ⅰ．生活の安全保障・物価高への対応")),"","error"))</f>
        <v/>
      </c>
      <c r="BA369" s="644" t="str">
        <f t="shared" si="104"/>
        <v/>
      </c>
      <c r="BB369" s="644" t="str">
        <f t="shared" si="113"/>
        <v/>
      </c>
      <c r="BC369" s="656" t="str">
        <f t="shared" si="119"/>
        <v/>
      </c>
      <c r="BD369" s="657" t="str">
        <f t="shared" si="115"/>
        <v/>
      </c>
      <c r="BE369" s="644" t="str">
        <f t="shared" si="116"/>
        <v/>
      </c>
      <c r="BF369" s="655" t="str" cm="1">
        <f t="array" ref="BF369">IF(SUMPRODUCT(COUNTIF(M369:O369, M369:O369))&gt;COUNTA(M369:O369),"error","")</f>
        <v/>
      </c>
      <c r="BG369" s="644" t="str">
        <f t="shared" si="120"/>
        <v/>
      </c>
      <c r="BH369" s="644" t="str">
        <f t="shared" si="121"/>
        <v/>
      </c>
      <c r="BI369" s="644" t="str">
        <f t="shared" si="114"/>
        <v/>
      </c>
      <c r="BJ369" s="647"/>
      <c r="BK369" s="638"/>
      <c r="BL369" s="644" t="str">
        <f t="shared" si="105"/>
        <v/>
      </c>
      <c r="BM369" s="644" t="str">
        <f t="shared" si="110"/>
        <v/>
      </c>
      <c r="BN369" s="644" t="str">
        <f t="shared" si="106"/>
        <v/>
      </c>
      <c r="BO369" s="644" t="str">
        <f t="shared" si="122"/>
        <v/>
      </c>
      <c r="BP369" s="641"/>
      <c r="BQ369" s="644"/>
      <c r="BR369" s="638"/>
      <c r="BS369" s="638"/>
      <c r="BT369" s="644" t="str">
        <f t="shared" si="107"/>
        <v/>
      </c>
      <c r="BU369" s="644" t="str">
        <f t="shared" si="108"/>
        <v/>
      </c>
      <c r="BV369" s="644" t="str">
        <f>IF(F369="","",IF(OR(分岐管理シート!AE367&lt;27,分岐管理シート!AE367&gt;38),"error",""))</f>
        <v/>
      </c>
      <c r="BW369" s="644" t="str">
        <f>IF(AND(D369="R7_補正", OR(分岐管理シート!AF367&lt;27,分岐管理シート!AF367&gt;38)),"error","")</f>
        <v/>
      </c>
      <c r="BX369" s="644" t="str">
        <f>IF(F369="","",IF(OR(分岐管理シート!AG367&lt;27,分岐管理シート!AG367&gt;39),"error",""))</f>
        <v/>
      </c>
      <c r="BY369" s="644" t="str">
        <f>IF(F369="","",IF(AND(AD369="－",OR(分岐管理シート!AG367&lt;27,分岐管理シート!AG367&gt;38)),"error",IF(AND(AD369="○",分岐管理シート!AG367&lt;27),"error","")))</f>
        <v/>
      </c>
      <c r="BZ369" s="641" t="str">
        <f>IF(OR(D369="", D369="R6_補正", D369="R7_予備"),
   "",IF(F369="","",IF(AND(VLOOKUP(AE369,―!$AH$15:$AI$40,2,FALSE) &lt;= VLOOKUP(AF369,―!$AH$15:$AI$40,2,FALSE),VLOOKUP(AF369,―!$AH$15:$AI$40,2,FALSE) &lt;= VLOOKUP(AG369,―!$AH$15:$AI$40,2,FALSE)),"","error")))</f>
        <v/>
      </c>
      <c r="CA369" s="647"/>
      <c r="CB369" s="638"/>
      <c r="CC369" s="638"/>
      <c r="CD369" s="644" t="str">
        <f>IF(F369="","",IF(OR(分岐管理シート!AJ367&lt;1,分岐管理シート!AJ367&gt;88),"error",""))</f>
        <v/>
      </c>
      <c r="CE369" s="644" t="str">
        <f t="shared" si="109"/>
        <v/>
      </c>
      <c r="CF369" s="644" t="str">
        <f>IF(F369="","",IF(OR(AND(分岐管理シート!D367=4, OR(分岐管理シート!AQ367&lt;4, 分岐管理シート!AQ367&gt;9)),AND(OR(分岐管理シート!D367=8, 分岐管理シート!D367=10), OR(分岐管理シート!AQ367&lt;7, 分岐管理シート!AQ367&gt;9))),"error",""))</f>
        <v/>
      </c>
      <c r="CG369" s="644" t="str">
        <f t="shared" si="123"/>
        <v/>
      </c>
      <c r="CH369" s="644" t="str">
        <f>分岐管理シート!BD367</f>
        <v/>
      </c>
      <c r="CI369" s="666" t="str">
        <f t="shared" si="124"/>
        <v/>
      </c>
    </row>
    <row r="370" spans="1:87" ht="24" x14ac:dyDescent="0.15">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88"/>
      <c r="AN370" s="567"/>
      <c r="AO370" s="691"/>
      <c r="AP370" s="564"/>
      <c r="AQ370" s="568"/>
      <c r="AR370" s="622"/>
      <c r="AS370" s="628"/>
      <c r="AT370" s="633"/>
      <c r="AU370" s="655" t="str">
        <f t="shared" si="111"/>
        <v/>
      </c>
      <c r="AV370" s="655" t="str">
        <f t="shared" si="112"/>
        <v/>
      </c>
      <c r="AW370" s="655" t="str">
        <f t="shared" si="101"/>
        <v/>
      </c>
      <c r="AX370" s="655" t="str">
        <f t="shared" si="102"/>
        <v/>
      </c>
      <c r="AY370" s="655" t="str">
        <f t="shared" si="103"/>
        <v/>
      </c>
      <c r="AZ370" s="655" t="str">
        <f>IF(F370="","",IF(OR(AND(分岐管理シート!D368=4,J370="Ⅱ．物価高の克服"),AND(分岐管理シート!D368=8,J370="米国関税措置"),AND(分岐管理シート!D368=10,J370="Ⅰ．生活の安全保障・物価高への対応")),"","error"))</f>
        <v/>
      </c>
      <c r="BA370" s="644" t="str">
        <f t="shared" si="104"/>
        <v/>
      </c>
      <c r="BB370" s="644" t="str">
        <f t="shared" si="113"/>
        <v/>
      </c>
      <c r="BC370" s="656" t="str">
        <f t="shared" si="119"/>
        <v/>
      </c>
      <c r="BD370" s="657" t="str">
        <f t="shared" si="115"/>
        <v/>
      </c>
      <c r="BE370" s="644" t="str">
        <f t="shared" si="116"/>
        <v/>
      </c>
      <c r="BF370" s="655" t="str" cm="1">
        <f t="array" ref="BF370">IF(SUMPRODUCT(COUNTIF(M370:O370, M370:O370))&gt;COUNTA(M370:O370),"error","")</f>
        <v/>
      </c>
      <c r="BG370" s="644" t="str">
        <f t="shared" si="120"/>
        <v/>
      </c>
      <c r="BH370" s="644" t="str">
        <f t="shared" si="121"/>
        <v/>
      </c>
      <c r="BI370" s="644" t="str">
        <f t="shared" si="114"/>
        <v/>
      </c>
      <c r="BJ370" s="647"/>
      <c r="BK370" s="638"/>
      <c r="BL370" s="644" t="str">
        <f t="shared" si="105"/>
        <v/>
      </c>
      <c r="BM370" s="644" t="str">
        <f t="shared" si="110"/>
        <v/>
      </c>
      <c r="BN370" s="644" t="str">
        <f t="shared" si="106"/>
        <v/>
      </c>
      <c r="BO370" s="644" t="str">
        <f t="shared" si="122"/>
        <v/>
      </c>
      <c r="BP370" s="641"/>
      <c r="BQ370" s="644"/>
      <c r="BR370" s="638"/>
      <c r="BS370" s="638"/>
      <c r="BT370" s="644" t="str">
        <f t="shared" si="107"/>
        <v/>
      </c>
      <c r="BU370" s="644" t="str">
        <f t="shared" si="108"/>
        <v/>
      </c>
      <c r="BV370" s="644" t="str">
        <f>IF(F370="","",IF(OR(分岐管理シート!AE368&lt;27,分岐管理シート!AE368&gt;38),"error",""))</f>
        <v/>
      </c>
      <c r="BW370" s="644" t="str">
        <f>IF(AND(D370="R7_補正", OR(分岐管理シート!AF368&lt;27,分岐管理シート!AF368&gt;38)),"error","")</f>
        <v/>
      </c>
      <c r="BX370" s="644" t="str">
        <f>IF(F370="","",IF(OR(分岐管理シート!AG368&lt;27,分岐管理シート!AG368&gt;39),"error",""))</f>
        <v/>
      </c>
      <c r="BY370" s="644" t="str">
        <f>IF(F370="","",IF(AND(AD370="－",OR(分岐管理シート!AG368&lt;27,分岐管理シート!AG368&gt;38)),"error",IF(AND(AD370="○",分岐管理シート!AG368&lt;27),"error","")))</f>
        <v/>
      </c>
      <c r="BZ370" s="641" t="str">
        <f>IF(OR(D370="", D370="R6_補正", D370="R7_予備"),
   "",IF(F370="","",IF(AND(VLOOKUP(AE370,―!$AH$15:$AI$40,2,FALSE) &lt;= VLOOKUP(AF370,―!$AH$15:$AI$40,2,FALSE),VLOOKUP(AF370,―!$AH$15:$AI$40,2,FALSE) &lt;= VLOOKUP(AG370,―!$AH$15:$AI$40,2,FALSE)),"","error")))</f>
        <v/>
      </c>
      <c r="CA370" s="647"/>
      <c r="CB370" s="638"/>
      <c r="CC370" s="638"/>
      <c r="CD370" s="644" t="str">
        <f>IF(F370="","",IF(OR(分岐管理シート!AJ368&lt;1,分岐管理シート!AJ368&gt;88),"error",""))</f>
        <v/>
      </c>
      <c r="CE370" s="644" t="str">
        <f t="shared" si="109"/>
        <v/>
      </c>
      <c r="CF370" s="644" t="str">
        <f>IF(F370="","",IF(OR(AND(分岐管理シート!D368=4, OR(分岐管理シート!AQ368&lt;4, 分岐管理シート!AQ368&gt;9)),AND(OR(分岐管理シート!D368=8, 分岐管理シート!D368=10), OR(分岐管理シート!AQ368&lt;7, 分岐管理シート!AQ368&gt;9))),"error",""))</f>
        <v/>
      </c>
      <c r="CG370" s="644" t="str">
        <f t="shared" si="123"/>
        <v/>
      </c>
      <c r="CH370" s="644" t="str">
        <f>分岐管理シート!BD368</f>
        <v/>
      </c>
      <c r="CI370" s="666" t="str">
        <f t="shared" si="124"/>
        <v/>
      </c>
    </row>
    <row r="371" spans="1:87" ht="24" x14ac:dyDescent="0.15">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88"/>
      <c r="AN371" s="567"/>
      <c r="AO371" s="691"/>
      <c r="AP371" s="564"/>
      <c r="AQ371" s="568"/>
      <c r="AR371" s="622"/>
      <c r="AS371" s="628"/>
      <c r="AT371" s="633"/>
      <c r="AU371" s="655" t="str">
        <f t="shared" si="111"/>
        <v/>
      </c>
      <c r="AV371" s="655" t="str">
        <f t="shared" si="112"/>
        <v/>
      </c>
      <c r="AW371" s="655" t="str">
        <f t="shared" si="101"/>
        <v/>
      </c>
      <c r="AX371" s="655" t="str">
        <f t="shared" si="102"/>
        <v/>
      </c>
      <c r="AY371" s="655" t="str">
        <f t="shared" si="103"/>
        <v/>
      </c>
      <c r="AZ371" s="655" t="str">
        <f>IF(F371="","",IF(OR(AND(分岐管理シート!D369=4,J371="Ⅱ．物価高の克服"),AND(分岐管理シート!D369=8,J371="米国関税措置"),AND(分岐管理シート!D369=10,J371="Ⅰ．生活の安全保障・物価高への対応")),"","error"))</f>
        <v/>
      </c>
      <c r="BA371" s="644" t="str">
        <f t="shared" si="104"/>
        <v/>
      </c>
      <c r="BB371" s="644" t="str">
        <f t="shared" si="113"/>
        <v/>
      </c>
      <c r="BC371" s="656" t="str">
        <f t="shared" si="119"/>
        <v/>
      </c>
      <c r="BD371" s="657" t="str">
        <f t="shared" si="115"/>
        <v/>
      </c>
      <c r="BE371" s="644" t="str">
        <f t="shared" si="116"/>
        <v/>
      </c>
      <c r="BF371" s="655" t="str" cm="1">
        <f t="array" ref="BF371">IF(SUMPRODUCT(COUNTIF(M371:O371, M371:O371))&gt;COUNTA(M371:O371),"error","")</f>
        <v/>
      </c>
      <c r="BG371" s="644" t="str">
        <f t="shared" si="120"/>
        <v/>
      </c>
      <c r="BH371" s="644" t="str">
        <f t="shared" si="121"/>
        <v/>
      </c>
      <c r="BI371" s="644" t="str">
        <f t="shared" si="114"/>
        <v/>
      </c>
      <c r="BJ371" s="647"/>
      <c r="BK371" s="638"/>
      <c r="BL371" s="644" t="str">
        <f t="shared" si="105"/>
        <v/>
      </c>
      <c r="BM371" s="644" t="str">
        <f t="shared" si="110"/>
        <v/>
      </c>
      <c r="BN371" s="644" t="str">
        <f t="shared" si="106"/>
        <v/>
      </c>
      <c r="BO371" s="644" t="str">
        <f t="shared" si="122"/>
        <v/>
      </c>
      <c r="BP371" s="641"/>
      <c r="BQ371" s="644"/>
      <c r="BR371" s="638"/>
      <c r="BS371" s="638"/>
      <c r="BT371" s="644" t="str">
        <f t="shared" si="107"/>
        <v/>
      </c>
      <c r="BU371" s="644" t="str">
        <f t="shared" si="108"/>
        <v/>
      </c>
      <c r="BV371" s="644" t="str">
        <f>IF(F371="","",IF(OR(分岐管理シート!AE369&lt;27,分岐管理シート!AE369&gt;38),"error",""))</f>
        <v/>
      </c>
      <c r="BW371" s="644" t="str">
        <f>IF(AND(D371="R7_補正", OR(分岐管理シート!AF369&lt;27,分岐管理シート!AF369&gt;38)),"error","")</f>
        <v/>
      </c>
      <c r="BX371" s="644" t="str">
        <f>IF(F371="","",IF(OR(分岐管理シート!AG369&lt;27,分岐管理シート!AG369&gt;39),"error",""))</f>
        <v/>
      </c>
      <c r="BY371" s="644" t="str">
        <f>IF(F371="","",IF(AND(AD371="－",OR(分岐管理シート!AG369&lt;27,分岐管理シート!AG369&gt;38)),"error",IF(AND(AD371="○",分岐管理シート!AG369&lt;27),"error","")))</f>
        <v/>
      </c>
      <c r="BZ371" s="641" t="str">
        <f>IF(OR(D371="", D371="R6_補正", D371="R7_予備"),
   "",IF(F371="","",IF(AND(VLOOKUP(AE371,―!$AH$15:$AI$40,2,FALSE) &lt;= VLOOKUP(AF371,―!$AH$15:$AI$40,2,FALSE),VLOOKUP(AF371,―!$AH$15:$AI$40,2,FALSE) &lt;= VLOOKUP(AG371,―!$AH$15:$AI$40,2,FALSE)),"","error")))</f>
        <v/>
      </c>
      <c r="CA371" s="647"/>
      <c r="CB371" s="638"/>
      <c r="CC371" s="638"/>
      <c r="CD371" s="644" t="str">
        <f>IF(F371="","",IF(OR(分岐管理シート!AJ369&lt;1,分岐管理シート!AJ369&gt;88),"error",""))</f>
        <v/>
      </c>
      <c r="CE371" s="644" t="str">
        <f t="shared" si="109"/>
        <v/>
      </c>
      <c r="CF371" s="644" t="str">
        <f>IF(F371="","",IF(OR(AND(分岐管理シート!D369=4, OR(分岐管理シート!AQ369&lt;4, 分岐管理シート!AQ369&gt;9)),AND(OR(分岐管理シート!D369=8, 分岐管理シート!D369=10), OR(分岐管理シート!AQ369&lt;7, 分岐管理シート!AQ369&gt;9))),"error",""))</f>
        <v/>
      </c>
      <c r="CG371" s="644" t="str">
        <f t="shared" si="123"/>
        <v/>
      </c>
      <c r="CH371" s="644" t="str">
        <f>分岐管理シート!BD369</f>
        <v/>
      </c>
      <c r="CI371" s="666" t="str">
        <f t="shared" si="124"/>
        <v/>
      </c>
    </row>
    <row r="372" spans="1:87" ht="24" x14ac:dyDescent="0.15">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88"/>
      <c r="AN372" s="567"/>
      <c r="AO372" s="691"/>
      <c r="AP372" s="564"/>
      <c r="AQ372" s="568"/>
      <c r="AR372" s="622"/>
      <c r="AS372" s="628"/>
      <c r="AT372" s="633"/>
      <c r="AU372" s="655" t="str">
        <f t="shared" si="111"/>
        <v/>
      </c>
      <c r="AV372" s="655" t="str">
        <f t="shared" si="112"/>
        <v/>
      </c>
      <c r="AW372" s="655" t="str">
        <f t="shared" si="101"/>
        <v/>
      </c>
      <c r="AX372" s="655" t="str">
        <f t="shared" si="102"/>
        <v/>
      </c>
      <c r="AY372" s="655" t="str">
        <f t="shared" si="103"/>
        <v/>
      </c>
      <c r="AZ372" s="655" t="str">
        <f>IF(F372="","",IF(OR(AND(分岐管理シート!D370=4,J372="Ⅱ．物価高の克服"),AND(分岐管理シート!D370=8,J372="米国関税措置"),AND(分岐管理シート!D370=10,J372="Ⅰ．生活の安全保障・物価高への対応")),"","error"))</f>
        <v/>
      </c>
      <c r="BA372" s="644" t="str">
        <f t="shared" si="104"/>
        <v/>
      </c>
      <c r="BB372" s="644" t="str">
        <f t="shared" si="113"/>
        <v/>
      </c>
      <c r="BC372" s="656" t="str">
        <f t="shared" si="119"/>
        <v/>
      </c>
      <c r="BD372" s="657" t="str">
        <f t="shared" si="115"/>
        <v/>
      </c>
      <c r="BE372" s="644" t="str">
        <f t="shared" si="116"/>
        <v/>
      </c>
      <c r="BF372" s="655" t="str" cm="1">
        <f t="array" ref="BF372">IF(SUMPRODUCT(COUNTIF(M372:O372, M372:O372))&gt;COUNTA(M372:O372),"error","")</f>
        <v/>
      </c>
      <c r="BG372" s="644" t="str">
        <f t="shared" si="120"/>
        <v/>
      </c>
      <c r="BH372" s="644" t="str">
        <f t="shared" si="121"/>
        <v/>
      </c>
      <c r="BI372" s="644" t="str">
        <f t="shared" si="114"/>
        <v/>
      </c>
      <c r="BJ372" s="647"/>
      <c r="BK372" s="638"/>
      <c r="BL372" s="644" t="str">
        <f t="shared" si="105"/>
        <v/>
      </c>
      <c r="BM372" s="644" t="str">
        <f t="shared" si="110"/>
        <v/>
      </c>
      <c r="BN372" s="644" t="str">
        <f t="shared" si="106"/>
        <v/>
      </c>
      <c r="BO372" s="644" t="str">
        <f t="shared" si="122"/>
        <v/>
      </c>
      <c r="BP372" s="641"/>
      <c r="BQ372" s="644"/>
      <c r="BR372" s="638"/>
      <c r="BS372" s="638"/>
      <c r="BT372" s="644" t="str">
        <f t="shared" si="107"/>
        <v/>
      </c>
      <c r="BU372" s="644" t="str">
        <f t="shared" si="108"/>
        <v/>
      </c>
      <c r="BV372" s="644" t="str">
        <f>IF(F372="","",IF(OR(分岐管理シート!AE370&lt;27,分岐管理シート!AE370&gt;38),"error",""))</f>
        <v/>
      </c>
      <c r="BW372" s="644" t="str">
        <f>IF(AND(D372="R7_補正", OR(分岐管理シート!AF370&lt;27,分岐管理シート!AF370&gt;38)),"error","")</f>
        <v/>
      </c>
      <c r="BX372" s="644" t="str">
        <f>IF(F372="","",IF(OR(分岐管理シート!AG370&lt;27,分岐管理シート!AG370&gt;39),"error",""))</f>
        <v/>
      </c>
      <c r="BY372" s="644" t="str">
        <f>IF(F372="","",IF(AND(AD372="－",OR(分岐管理シート!AG370&lt;27,分岐管理シート!AG370&gt;38)),"error",IF(AND(AD372="○",分岐管理シート!AG370&lt;27),"error","")))</f>
        <v/>
      </c>
      <c r="BZ372" s="641" t="str">
        <f>IF(OR(D372="", D372="R6_補正", D372="R7_予備"),
   "",IF(F372="","",IF(AND(VLOOKUP(AE372,―!$AH$15:$AI$40,2,FALSE) &lt;= VLOOKUP(AF372,―!$AH$15:$AI$40,2,FALSE),VLOOKUP(AF372,―!$AH$15:$AI$40,2,FALSE) &lt;= VLOOKUP(AG372,―!$AH$15:$AI$40,2,FALSE)),"","error")))</f>
        <v/>
      </c>
      <c r="CA372" s="647"/>
      <c r="CB372" s="638"/>
      <c r="CC372" s="638"/>
      <c r="CD372" s="644" t="str">
        <f>IF(F372="","",IF(OR(分岐管理シート!AJ370&lt;1,分岐管理シート!AJ370&gt;88),"error",""))</f>
        <v/>
      </c>
      <c r="CE372" s="644" t="str">
        <f t="shared" si="109"/>
        <v/>
      </c>
      <c r="CF372" s="644" t="str">
        <f>IF(F372="","",IF(OR(AND(分岐管理シート!D370=4, OR(分岐管理シート!AQ370&lt;4, 分岐管理シート!AQ370&gt;9)),AND(OR(分岐管理シート!D370=8, 分岐管理シート!D370=10), OR(分岐管理シート!AQ370&lt;7, 分岐管理シート!AQ370&gt;9))),"error",""))</f>
        <v/>
      </c>
      <c r="CG372" s="644" t="str">
        <f t="shared" si="123"/>
        <v/>
      </c>
      <c r="CH372" s="644" t="str">
        <f>分岐管理シート!BD370</f>
        <v/>
      </c>
      <c r="CI372" s="666" t="str">
        <f t="shared" si="124"/>
        <v/>
      </c>
    </row>
    <row r="373" spans="1:87" ht="24" x14ac:dyDescent="0.15">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88"/>
      <c r="AN373" s="567"/>
      <c r="AO373" s="691"/>
      <c r="AP373" s="564"/>
      <c r="AQ373" s="568"/>
      <c r="AR373" s="622"/>
      <c r="AS373" s="628"/>
      <c r="AT373" s="633"/>
      <c r="AU373" s="655" t="str">
        <f t="shared" si="111"/>
        <v/>
      </c>
      <c r="AV373" s="655" t="str">
        <f t="shared" si="112"/>
        <v/>
      </c>
      <c r="AW373" s="655" t="str">
        <f t="shared" si="101"/>
        <v/>
      </c>
      <c r="AX373" s="655" t="str">
        <f t="shared" si="102"/>
        <v/>
      </c>
      <c r="AY373" s="655" t="str">
        <f t="shared" si="103"/>
        <v/>
      </c>
      <c r="AZ373" s="655" t="str">
        <f>IF(F373="","",IF(OR(AND(分岐管理シート!D371=4,J373="Ⅱ．物価高の克服"),AND(分岐管理シート!D371=8,J373="米国関税措置"),AND(分岐管理シート!D371=10,J373="Ⅰ．生活の安全保障・物価高への対応")),"","error"))</f>
        <v/>
      </c>
      <c r="BA373" s="644" t="str">
        <f t="shared" si="104"/>
        <v/>
      </c>
      <c r="BB373" s="644" t="str">
        <f t="shared" si="113"/>
        <v/>
      </c>
      <c r="BC373" s="656" t="str">
        <f t="shared" si="119"/>
        <v/>
      </c>
      <c r="BD373" s="657" t="str">
        <f t="shared" si="115"/>
        <v/>
      </c>
      <c r="BE373" s="644" t="str">
        <f t="shared" si="116"/>
        <v/>
      </c>
      <c r="BF373" s="655" t="str" cm="1">
        <f t="array" ref="BF373">IF(SUMPRODUCT(COUNTIF(M373:O373, M373:O373))&gt;COUNTA(M373:O373),"error","")</f>
        <v/>
      </c>
      <c r="BG373" s="644" t="str">
        <f t="shared" si="120"/>
        <v/>
      </c>
      <c r="BH373" s="644" t="str">
        <f t="shared" si="121"/>
        <v/>
      </c>
      <c r="BI373" s="644" t="str">
        <f t="shared" si="114"/>
        <v/>
      </c>
      <c r="BJ373" s="647"/>
      <c r="BK373" s="638"/>
      <c r="BL373" s="644" t="str">
        <f t="shared" si="105"/>
        <v/>
      </c>
      <c r="BM373" s="644" t="str">
        <f t="shared" si="110"/>
        <v/>
      </c>
      <c r="BN373" s="644" t="str">
        <f t="shared" si="106"/>
        <v/>
      </c>
      <c r="BO373" s="644" t="str">
        <f t="shared" si="122"/>
        <v/>
      </c>
      <c r="BP373" s="641"/>
      <c r="BQ373" s="644"/>
      <c r="BR373" s="638"/>
      <c r="BS373" s="638"/>
      <c r="BT373" s="644" t="str">
        <f t="shared" si="107"/>
        <v/>
      </c>
      <c r="BU373" s="644" t="str">
        <f t="shared" si="108"/>
        <v/>
      </c>
      <c r="BV373" s="644" t="str">
        <f>IF(F373="","",IF(OR(分岐管理シート!AE371&lt;27,分岐管理シート!AE371&gt;38),"error",""))</f>
        <v/>
      </c>
      <c r="BW373" s="644" t="str">
        <f>IF(AND(D373="R7_補正", OR(分岐管理シート!AF371&lt;27,分岐管理シート!AF371&gt;38)),"error","")</f>
        <v/>
      </c>
      <c r="BX373" s="644" t="str">
        <f>IF(F373="","",IF(OR(分岐管理シート!AG371&lt;27,分岐管理シート!AG371&gt;39),"error",""))</f>
        <v/>
      </c>
      <c r="BY373" s="644" t="str">
        <f>IF(F373="","",IF(AND(AD373="－",OR(分岐管理シート!AG371&lt;27,分岐管理シート!AG371&gt;38)),"error",IF(AND(AD373="○",分岐管理シート!AG371&lt;27),"error","")))</f>
        <v/>
      </c>
      <c r="BZ373" s="641" t="str">
        <f>IF(OR(D373="", D373="R6_補正", D373="R7_予備"),
   "",IF(F373="","",IF(AND(VLOOKUP(AE373,―!$AH$15:$AI$40,2,FALSE) &lt;= VLOOKUP(AF373,―!$AH$15:$AI$40,2,FALSE),VLOOKUP(AF373,―!$AH$15:$AI$40,2,FALSE) &lt;= VLOOKUP(AG373,―!$AH$15:$AI$40,2,FALSE)),"","error")))</f>
        <v/>
      </c>
      <c r="CA373" s="647"/>
      <c r="CB373" s="638"/>
      <c r="CC373" s="638"/>
      <c r="CD373" s="644" t="str">
        <f>IF(F373="","",IF(OR(分岐管理シート!AJ371&lt;1,分岐管理シート!AJ371&gt;88),"error",""))</f>
        <v/>
      </c>
      <c r="CE373" s="644" t="str">
        <f t="shared" si="109"/>
        <v/>
      </c>
      <c r="CF373" s="644" t="str">
        <f>IF(F373="","",IF(OR(AND(分岐管理シート!D371=4, OR(分岐管理シート!AQ371&lt;4, 分岐管理シート!AQ371&gt;9)),AND(OR(分岐管理シート!D371=8, 分岐管理シート!D371=10), OR(分岐管理シート!AQ371&lt;7, 分岐管理シート!AQ371&gt;9))),"error",""))</f>
        <v/>
      </c>
      <c r="CG373" s="644" t="str">
        <f t="shared" si="123"/>
        <v/>
      </c>
      <c r="CH373" s="644" t="str">
        <f>分岐管理シート!BD371</f>
        <v/>
      </c>
      <c r="CI373" s="666" t="str">
        <f t="shared" si="124"/>
        <v/>
      </c>
    </row>
    <row r="374" spans="1:87" ht="24" x14ac:dyDescent="0.15">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88"/>
      <c r="AN374" s="567"/>
      <c r="AO374" s="691"/>
      <c r="AP374" s="564"/>
      <c r="AQ374" s="568"/>
      <c r="AR374" s="622"/>
      <c r="AS374" s="628"/>
      <c r="AT374" s="633"/>
      <c r="AU374" s="655" t="str">
        <f t="shared" si="111"/>
        <v/>
      </c>
      <c r="AV374" s="655" t="str">
        <f t="shared" si="112"/>
        <v/>
      </c>
      <c r="AW374" s="655" t="str">
        <f t="shared" si="101"/>
        <v/>
      </c>
      <c r="AX374" s="655" t="str">
        <f t="shared" si="102"/>
        <v/>
      </c>
      <c r="AY374" s="655" t="str">
        <f t="shared" si="103"/>
        <v/>
      </c>
      <c r="AZ374" s="655" t="str">
        <f>IF(F374="","",IF(OR(AND(分岐管理シート!D372=4,J374="Ⅱ．物価高の克服"),AND(分岐管理シート!D372=8,J374="米国関税措置"),AND(分岐管理シート!D372=10,J374="Ⅰ．生活の安全保障・物価高への対応")),"","error"))</f>
        <v/>
      </c>
      <c r="BA374" s="644" t="str">
        <f t="shared" si="104"/>
        <v/>
      </c>
      <c r="BB374" s="644" t="str">
        <f t="shared" si="113"/>
        <v/>
      </c>
      <c r="BC374" s="656" t="str">
        <f t="shared" si="119"/>
        <v/>
      </c>
      <c r="BD374" s="657" t="str">
        <f t="shared" si="115"/>
        <v/>
      </c>
      <c r="BE374" s="644" t="str">
        <f t="shared" si="116"/>
        <v/>
      </c>
      <c r="BF374" s="655" t="str" cm="1">
        <f t="array" ref="BF374">IF(SUMPRODUCT(COUNTIF(M374:O374, M374:O374))&gt;COUNTA(M374:O374),"error","")</f>
        <v/>
      </c>
      <c r="BG374" s="644" t="str">
        <f t="shared" si="120"/>
        <v/>
      </c>
      <c r="BH374" s="644" t="str">
        <f t="shared" si="121"/>
        <v/>
      </c>
      <c r="BI374" s="644" t="str">
        <f t="shared" si="114"/>
        <v/>
      </c>
      <c r="BJ374" s="647"/>
      <c r="BK374" s="638"/>
      <c r="BL374" s="644" t="str">
        <f t="shared" si="105"/>
        <v/>
      </c>
      <c r="BM374" s="644" t="str">
        <f t="shared" si="110"/>
        <v/>
      </c>
      <c r="BN374" s="644" t="str">
        <f t="shared" si="106"/>
        <v/>
      </c>
      <c r="BO374" s="644" t="str">
        <f t="shared" si="122"/>
        <v/>
      </c>
      <c r="BP374" s="641"/>
      <c r="BQ374" s="644"/>
      <c r="BR374" s="638"/>
      <c r="BS374" s="638"/>
      <c r="BT374" s="644" t="str">
        <f t="shared" si="107"/>
        <v/>
      </c>
      <c r="BU374" s="644" t="str">
        <f t="shared" si="108"/>
        <v/>
      </c>
      <c r="BV374" s="644" t="str">
        <f>IF(F374="","",IF(OR(分岐管理シート!AE372&lt;27,分岐管理シート!AE372&gt;38),"error",""))</f>
        <v/>
      </c>
      <c r="BW374" s="644" t="str">
        <f>IF(AND(D374="R7_補正", OR(分岐管理シート!AF372&lt;27,分岐管理シート!AF372&gt;38)),"error","")</f>
        <v/>
      </c>
      <c r="BX374" s="644" t="str">
        <f>IF(F374="","",IF(OR(分岐管理シート!AG372&lt;27,分岐管理シート!AG372&gt;39),"error",""))</f>
        <v/>
      </c>
      <c r="BY374" s="644" t="str">
        <f>IF(F374="","",IF(AND(AD374="－",OR(分岐管理シート!AG372&lt;27,分岐管理シート!AG372&gt;38)),"error",IF(AND(AD374="○",分岐管理シート!AG372&lt;27),"error","")))</f>
        <v/>
      </c>
      <c r="BZ374" s="641" t="str">
        <f>IF(OR(D374="", D374="R6_補正", D374="R7_予備"),
   "",IF(F374="","",IF(AND(VLOOKUP(AE374,―!$AH$15:$AI$40,2,FALSE) &lt;= VLOOKUP(AF374,―!$AH$15:$AI$40,2,FALSE),VLOOKUP(AF374,―!$AH$15:$AI$40,2,FALSE) &lt;= VLOOKUP(AG374,―!$AH$15:$AI$40,2,FALSE)),"","error")))</f>
        <v/>
      </c>
      <c r="CA374" s="647"/>
      <c r="CB374" s="638"/>
      <c r="CC374" s="638"/>
      <c r="CD374" s="644" t="str">
        <f>IF(F374="","",IF(OR(分岐管理シート!AJ372&lt;1,分岐管理シート!AJ372&gt;88),"error",""))</f>
        <v/>
      </c>
      <c r="CE374" s="644" t="str">
        <f t="shared" si="109"/>
        <v/>
      </c>
      <c r="CF374" s="644" t="str">
        <f>IF(F374="","",IF(OR(AND(分岐管理シート!D372=4, OR(分岐管理シート!AQ372&lt;4, 分岐管理シート!AQ372&gt;9)),AND(OR(分岐管理シート!D372=8, 分岐管理シート!D372=10), OR(分岐管理シート!AQ372&lt;7, 分岐管理シート!AQ372&gt;9))),"error",""))</f>
        <v/>
      </c>
      <c r="CG374" s="644" t="str">
        <f t="shared" si="123"/>
        <v/>
      </c>
      <c r="CH374" s="644" t="str">
        <f>分岐管理シート!BD372</f>
        <v/>
      </c>
      <c r="CI374" s="666" t="str">
        <f t="shared" si="124"/>
        <v/>
      </c>
    </row>
    <row r="375" spans="1:87" ht="24" x14ac:dyDescent="0.15">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88"/>
      <c r="AN375" s="567"/>
      <c r="AO375" s="691"/>
      <c r="AP375" s="564"/>
      <c r="AQ375" s="568"/>
      <c r="AR375" s="622"/>
      <c r="AS375" s="628"/>
      <c r="AT375" s="633"/>
      <c r="AU375" s="655" t="str">
        <f t="shared" si="111"/>
        <v/>
      </c>
      <c r="AV375" s="655" t="str">
        <f t="shared" si="112"/>
        <v/>
      </c>
      <c r="AW375" s="655" t="str">
        <f t="shared" si="101"/>
        <v/>
      </c>
      <c r="AX375" s="655" t="str">
        <f t="shared" si="102"/>
        <v/>
      </c>
      <c r="AY375" s="655" t="str">
        <f t="shared" si="103"/>
        <v/>
      </c>
      <c r="AZ375" s="655" t="str">
        <f>IF(F375="","",IF(OR(AND(分岐管理シート!D373=4,J375="Ⅱ．物価高の克服"),AND(分岐管理シート!D373=8,J375="米国関税措置"),AND(分岐管理シート!D373=10,J375="Ⅰ．生活の安全保障・物価高への対応")),"","error"))</f>
        <v/>
      </c>
      <c r="BA375" s="644" t="str">
        <f t="shared" si="104"/>
        <v/>
      </c>
      <c r="BB375" s="644" t="str">
        <f t="shared" si="113"/>
        <v/>
      </c>
      <c r="BC375" s="656" t="str">
        <f t="shared" si="119"/>
        <v/>
      </c>
      <c r="BD375" s="657" t="str">
        <f t="shared" si="115"/>
        <v/>
      </c>
      <c r="BE375" s="644" t="str">
        <f t="shared" si="116"/>
        <v/>
      </c>
      <c r="BF375" s="655" t="str" cm="1">
        <f t="array" ref="BF375">IF(SUMPRODUCT(COUNTIF(M375:O375, M375:O375))&gt;COUNTA(M375:O375),"error","")</f>
        <v/>
      </c>
      <c r="BG375" s="644" t="str">
        <f t="shared" si="120"/>
        <v/>
      </c>
      <c r="BH375" s="644" t="str">
        <f t="shared" si="121"/>
        <v/>
      </c>
      <c r="BI375" s="644" t="str">
        <f t="shared" si="114"/>
        <v/>
      </c>
      <c r="BJ375" s="647"/>
      <c r="BK375" s="638"/>
      <c r="BL375" s="644" t="str">
        <f t="shared" si="105"/>
        <v/>
      </c>
      <c r="BM375" s="644" t="str">
        <f t="shared" si="110"/>
        <v/>
      </c>
      <c r="BN375" s="644" t="str">
        <f t="shared" si="106"/>
        <v/>
      </c>
      <c r="BO375" s="644" t="str">
        <f t="shared" si="122"/>
        <v/>
      </c>
      <c r="BP375" s="641"/>
      <c r="BQ375" s="644"/>
      <c r="BR375" s="638"/>
      <c r="BS375" s="638"/>
      <c r="BT375" s="644" t="str">
        <f t="shared" si="107"/>
        <v/>
      </c>
      <c r="BU375" s="644" t="str">
        <f t="shared" si="108"/>
        <v/>
      </c>
      <c r="BV375" s="644" t="str">
        <f>IF(F375="","",IF(OR(分岐管理シート!AE373&lt;27,分岐管理シート!AE373&gt;38),"error",""))</f>
        <v/>
      </c>
      <c r="BW375" s="644" t="str">
        <f>IF(AND(D375="R7_補正", OR(分岐管理シート!AF373&lt;27,分岐管理シート!AF373&gt;38)),"error","")</f>
        <v/>
      </c>
      <c r="BX375" s="644" t="str">
        <f>IF(F375="","",IF(OR(分岐管理シート!AG373&lt;27,分岐管理シート!AG373&gt;39),"error",""))</f>
        <v/>
      </c>
      <c r="BY375" s="644" t="str">
        <f>IF(F375="","",IF(AND(AD375="－",OR(分岐管理シート!AG373&lt;27,分岐管理シート!AG373&gt;38)),"error",IF(AND(AD375="○",分岐管理シート!AG373&lt;27),"error","")))</f>
        <v/>
      </c>
      <c r="BZ375" s="641" t="str">
        <f>IF(OR(D375="", D375="R6_補正", D375="R7_予備"),
   "",IF(F375="","",IF(AND(VLOOKUP(AE375,―!$AH$15:$AI$40,2,FALSE) &lt;= VLOOKUP(AF375,―!$AH$15:$AI$40,2,FALSE),VLOOKUP(AF375,―!$AH$15:$AI$40,2,FALSE) &lt;= VLOOKUP(AG375,―!$AH$15:$AI$40,2,FALSE)),"","error")))</f>
        <v/>
      </c>
      <c r="CA375" s="647"/>
      <c r="CB375" s="638"/>
      <c r="CC375" s="638"/>
      <c r="CD375" s="644" t="str">
        <f>IF(F375="","",IF(OR(分岐管理シート!AJ373&lt;1,分岐管理シート!AJ373&gt;88),"error",""))</f>
        <v/>
      </c>
      <c r="CE375" s="644" t="str">
        <f t="shared" si="109"/>
        <v/>
      </c>
      <c r="CF375" s="644" t="str">
        <f>IF(F375="","",IF(OR(AND(分岐管理シート!D373=4, OR(分岐管理シート!AQ373&lt;4, 分岐管理シート!AQ373&gt;9)),AND(OR(分岐管理シート!D373=8, 分岐管理シート!D373=10), OR(分岐管理シート!AQ373&lt;7, 分岐管理シート!AQ373&gt;9))),"error",""))</f>
        <v/>
      </c>
      <c r="CG375" s="644" t="str">
        <f t="shared" si="123"/>
        <v/>
      </c>
      <c r="CH375" s="644" t="str">
        <f>分岐管理シート!BD373</f>
        <v/>
      </c>
      <c r="CI375" s="666" t="str">
        <f t="shared" si="124"/>
        <v/>
      </c>
    </row>
    <row r="376" spans="1:87" ht="24" x14ac:dyDescent="0.15">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88"/>
      <c r="AN376" s="567"/>
      <c r="AO376" s="691"/>
      <c r="AP376" s="564"/>
      <c r="AQ376" s="568"/>
      <c r="AR376" s="622"/>
      <c r="AS376" s="628"/>
      <c r="AT376" s="633"/>
      <c r="AU376" s="655" t="str">
        <f t="shared" si="111"/>
        <v/>
      </c>
      <c r="AV376" s="655" t="str">
        <f t="shared" si="112"/>
        <v/>
      </c>
      <c r="AW376" s="655" t="str">
        <f t="shared" si="101"/>
        <v/>
      </c>
      <c r="AX376" s="655" t="str">
        <f t="shared" si="102"/>
        <v/>
      </c>
      <c r="AY376" s="655" t="str">
        <f t="shared" si="103"/>
        <v/>
      </c>
      <c r="AZ376" s="655" t="str">
        <f>IF(F376="","",IF(OR(AND(分岐管理シート!D374=4,J376="Ⅱ．物価高の克服"),AND(分岐管理シート!D374=8,J376="米国関税措置"),AND(分岐管理シート!D374=10,J376="Ⅰ．生活の安全保障・物価高への対応")),"","error"))</f>
        <v/>
      </c>
      <c r="BA376" s="644" t="str">
        <f t="shared" si="104"/>
        <v/>
      </c>
      <c r="BB376" s="644" t="str">
        <f t="shared" si="113"/>
        <v/>
      </c>
      <c r="BC376" s="656" t="str">
        <f t="shared" si="119"/>
        <v/>
      </c>
      <c r="BD376" s="657" t="str">
        <f t="shared" si="115"/>
        <v/>
      </c>
      <c r="BE376" s="644" t="str">
        <f t="shared" si="116"/>
        <v/>
      </c>
      <c r="BF376" s="655" t="str" cm="1">
        <f t="array" ref="BF376">IF(SUMPRODUCT(COUNTIF(M376:O376, M376:O376))&gt;COUNTA(M376:O376),"error","")</f>
        <v/>
      </c>
      <c r="BG376" s="644" t="str">
        <f t="shared" si="120"/>
        <v/>
      </c>
      <c r="BH376" s="644" t="str">
        <f t="shared" si="121"/>
        <v/>
      </c>
      <c r="BI376" s="644" t="str">
        <f t="shared" si="114"/>
        <v/>
      </c>
      <c r="BJ376" s="647"/>
      <c r="BK376" s="638"/>
      <c r="BL376" s="644" t="str">
        <f t="shared" si="105"/>
        <v/>
      </c>
      <c r="BM376" s="644" t="str">
        <f t="shared" si="110"/>
        <v/>
      </c>
      <c r="BN376" s="644" t="str">
        <f t="shared" si="106"/>
        <v/>
      </c>
      <c r="BO376" s="644" t="str">
        <f t="shared" si="122"/>
        <v/>
      </c>
      <c r="BP376" s="641"/>
      <c r="BQ376" s="644"/>
      <c r="BR376" s="638"/>
      <c r="BS376" s="638"/>
      <c r="BT376" s="644" t="str">
        <f t="shared" si="107"/>
        <v/>
      </c>
      <c r="BU376" s="644" t="str">
        <f t="shared" si="108"/>
        <v/>
      </c>
      <c r="BV376" s="644" t="str">
        <f>IF(F376="","",IF(OR(分岐管理シート!AE374&lt;27,分岐管理シート!AE374&gt;38),"error",""))</f>
        <v/>
      </c>
      <c r="BW376" s="644" t="str">
        <f>IF(AND(D376="R7_補正", OR(分岐管理シート!AF374&lt;27,分岐管理シート!AF374&gt;38)),"error","")</f>
        <v/>
      </c>
      <c r="BX376" s="644" t="str">
        <f>IF(F376="","",IF(OR(分岐管理シート!AG374&lt;27,分岐管理シート!AG374&gt;39),"error",""))</f>
        <v/>
      </c>
      <c r="BY376" s="644" t="str">
        <f>IF(F376="","",IF(AND(AD376="－",OR(分岐管理シート!AG374&lt;27,分岐管理シート!AG374&gt;38)),"error",IF(AND(AD376="○",分岐管理シート!AG374&lt;27),"error","")))</f>
        <v/>
      </c>
      <c r="BZ376" s="641" t="str">
        <f>IF(OR(D376="", D376="R6_補正", D376="R7_予備"),
   "",IF(F376="","",IF(AND(VLOOKUP(AE376,―!$AH$15:$AI$40,2,FALSE) &lt;= VLOOKUP(AF376,―!$AH$15:$AI$40,2,FALSE),VLOOKUP(AF376,―!$AH$15:$AI$40,2,FALSE) &lt;= VLOOKUP(AG376,―!$AH$15:$AI$40,2,FALSE)),"","error")))</f>
        <v/>
      </c>
      <c r="CA376" s="647"/>
      <c r="CB376" s="638"/>
      <c r="CC376" s="638"/>
      <c r="CD376" s="644" t="str">
        <f>IF(F376="","",IF(OR(分岐管理シート!AJ374&lt;1,分岐管理シート!AJ374&gt;88),"error",""))</f>
        <v/>
      </c>
      <c r="CE376" s="644" t="str">
        <f t="shared" si="109"/>
        <v/>
      </c>
      <c r="CF376" s="644" t="str">
        <f>IF(F376="","",IF(OR(AND(分岐管理シート!D374=4, OR(分岐管理シート!AQ374&lt;4, 分岐管理シート!AQ374&gt;9)),AND(OR(分岐管理シート!D374=8, 分岐管理シート!D374=10), OR(分岐管理シート!AQ374&lt;7, 分岐管理シート!AQ374&gt;9))),"error",""))</f>
        <v/>
      </c>
      <c r="CG376" s="644" t="str">
        <f t="shared" si="123"/>
        <v/>
      </c>
      <c r="CH376" s="644" t="str">
        <f>分岐管理シート!BD374</f>
        <v/>
      </c>
      <c r="CI376" s="666" t="str">
        <f t="shared" si="124"/>
        <v/>
      </c>
    </row>
    <row r="377" spans="1:87" ht="24" x14ac:dyDescent="0.15">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88"/>
      <c r="AN377" s="567"/>
      <c r="AO377" s="691"/>
      <c r="AP377" s="564"/>
      <c r="AQ377" s="568"/>
      <c r="AR377" s="622"/>
      <c r="AS377" s="628"/>
      <c r="AT377" s="633"/>
      <c r="AU377" s="655" t="str">
        <f t="shared" si="111"/>
        <v/>
      </c>
      <c r="AV377" s="655" t="str">
        <f t="shared" si="112"/>
        <v/>
      </c>
      <c r="AW377" s="655" t="str">
        <f t="shared" si="101"/>
        <v/>
      </c>
      <c r="AX377" s="655" t="str">
        <f t="shared" si="102"/>
        <v/>
      </c>
      <c r="AY377" s="655" t="str">
        <f t="shared" si="103"/>
        <v/>
      </c>
      <c r="AZ377" s="655" t="str">
        <f>IF(F377="","",IF(OR(AND(分岐管理シート!D375=4,J377="Ⅱ．物価高の克服"),AND(分岐管理シート!D375=8,J377="米国関税措置"),AND(分岐管理シート!D375=10,J377="Ⅰ．生活の安全保障・物価高への対応")),"","error"))</f>
        <v/>
      </c>
      <c r="BA377" s="644" t="str">
        <f t="shared" si="104"/>
        <v/>
      </c>
      <c r="BB377" s="644" t="str">
        <f t="shared" si="113"/>
        <v/>
      </c>
      <c r="BC377" s="656" t="str">
        <f t="shared" si="119"/>
        <v/>
      </c>
      <c r="BD377" s="657" t="str">
        <f t="shared" si="115"/>
        <v/>
      </c>
      <c r="BE377" s="644" t="str">
        <f t="shared" si="116"/>
        <v/>
      </c>
      <c r="BF377" s="655" t="str" cm="1">
        <f t="array" ref="BF377">IF(SUMPRODUCT(COUNTIF(M377:O377, M377:O377))&gt;COUNTA(M377:O377),"error","")</f>
        <v/>
      </c>
      <c r="BG377" s="644" t="str">
        <f t="shared" si="120"/>
        <v/>
      </c>
      <c r="BH377" s="644" t="str">
        <f t="shared" si="121"/>
        <v/>
      </c>
      <c r="BI377" s="644" t="str">
        <f t="shared" si="114"/>
        <v/>
      </c>
      <c r="BJ377" s="647"/>
      <c r="BK377" s="638"/>
      <c r="BL377" s="644" t="str">
        <f t="shared" si="105"/>
        <v/>
      </c>
      <c r="BM377" s="644" t="str">
        <f t="shared" si="110"/>
        <v/>
      </c>
      <c r="BN377" s="644" t="str">
        <f t="shared" si="106"/>
        <v/>
      </c>
      <c r="BO377" s="644" t="str">
        <f t="shared" si="122"/>
        <v/>
      </c>
      <c r="BP377" s="641"/>
      <c r="BQ377" s="644"/>
      <c r="BR377" s="638"/>
      <c r="BS377" s="638"/>
      <c r="BT377" s="644" t="str">
        <f t="shared" si="107"/>
        <v/>
      </c>
      <c r="BU377" s="644" t="str">
        <f t="shared" si="108"/>
        <v/>
      </c>
      <c r="BV377" s="644" t="str">
        <f>IF(F377="","",IF(OR(分岐管理シート!AE375&lt;27,分岐管理シート!AE375&gt;38),"error",""))</f>
        <v/>
      </c>
      <c r="BW377" s="644" t="str">
        <f>IF(AND(D377="R7_補正", OR(分岐管理シート!AF375&lt;27,分岐管理シート!AF375&gt;38)),"error","")</f>
        <v/>
      </c>
      <c r="BX377" s="644" t="str">
        <f>IF(F377="","",IF(OR(分岐管理シート!AG375&lt;27,分岐管理シート!AG375&gt;39),"error",""))</f>
        <v/>
      </c>
      <c r="BY377" s="644" t="str">
        <f>IF(F377="","",IF(AND(AD377="－",OR(分岐管理シート!AG375&lt;27,分岐管理シート!AG375&gt;38)),"error",IF(AND(AD377="○",分岐管理シート!AG375&lt;27),"error","")))</f>
        <v/>
      </c>
      <c r="BZ377" s="641" t="str">
        <f>IF(OR(D377="", D377="R6_補正", D377="R7_予備"),
   "",IF(F377="","",IF(AND(VLOOKUP(AE377,―!$AH$15:$AI$40,2,FALSE) &lt;= VLOOKUP(AF377,―!$AH$15:$AI$40,2,FALSE),VLOOKUP(AF377,―!$AH$15:$AI$40,2,FALSE) &lt;= VLOOKUP(AG377,―!$AH$15:$AI$40,2,FALSE)),"","error")))</f>
        <v/>
      </c>
      <c r="CA377" s="647"/>
      <c r="CB377" s="638"/>
      <c r="CC377" s="638"/>
      <c r="CD377" s="644" t="str">
        <f>IF(F377="","",IF(OR(分岐管理シート!AJ375&lt;1,分岐管理シート!AJ375&gt;88),"error",""))</f>
        <v/>
      </c>
      <c r="CE377" s="644" t="str">
        <f t="shared" si="109"/>
        <v/>
      </c>
      <c r="CF377" s="644" t="str">
        <f>IF(F377="","",IF(OR(AND(分岐管理シート!D375=4, OR(分岐管理シート!AQ375&lt;4, 分岐管理シート!AQ375&gt;9)),AND(OR(分岐管理シート!D375=8, 分岐管理シート!D375=10), OR(分岐管理シート!AQ375&lt;7, 分岐管理シート!AQ375&gt;9))),"error",""))</f>
        <v/>
      </c>
      <c r="CG377" s="644" t="str">
        <f t="shared" si="123"/>
        <v/>
      </c>
      <c r="CH377" s="644" t="str">
        <f>分岐管理シート!BD375</f>
        <v/>
      </c>
      <c r="CI377" s="666" t="str">
        <f t="shared" si="124"/>
        <v/>
      </c>
    </row>
    <row r="378" spans="1:87" ht="24" x14ac:dyDescent="0.15">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88"/>
      <c r="AN378" s="567"/>
      <c r="AO378" s="691"/>
      <c r="AP378" s="564"/>
      <c r="AQ378" s="568"/>
      <c r="AR378" s="622"/>
      <c r="AS378" s="628"/>
      <c r="AT378" s="633"/>
      <c r="AU378" s="655" t="str">
        <f t="shared" si="111"/>
        <v/>
      </c>
      <c r="AV378" s="655" t="str">
        <f t="shared" si="112"/>
        <v/>
      </c>
      <c r="AW378" s="655" t="str">
        <f t="shared" si="101"/>
        <v/>
      </c>
      <c r="AX378" s="655" t="str">
        <f t="shared" si="102"/>
        <v/>
      </c>
      <c r="AY378" s="655" t="str">
        <f t="shared" si="103"/>
        <v/>
      </c>
      <c r="AZ378" s="655" t="str">
        <f>IF(F378="","",IF(OR(AND(分岐管理シート!D376=4,J378="Ⅱ．物価高の克服"),AND(分岐管理シート!D376=8,J378="米国関税措置"),AND(分岐管理シート!D376=10,J378="Ⅰ．生活の安全保障・物価高への対応")),"","error"))</f>
        <v/>
      </c>
      <c r="BA378" s="644" t="str">
        <f t="shared" si="104"/>
        <v/>
      </c>
      <c r="BB378" s="644" t="str">
        <f t="shared" si="113"/>
        <v/>
      </c>
      <c r="BC378" s="656" t="str">
        <f t="shared" si="119"/>
        <v/>
      </c>
      <c r="BD378" s="657" t="str">
        <f t="shared" si="115"/>
        <v/>
      </c>
      <c r="BE378" s="644" t="str">
        <f t="shared" si="116"/>
        <v/>
      </c>
      <c r="BF378" s="655" t="str" cm="1">
        <f t="array" ref="BF378">IF(SUMPRODUCT(COUNTIF(M378:O378, M378:O378))&gt;COUNTA(M378:O378),"error","")</f>
        <v/>
      </c>
      <c r="BG378" s="644" t="str">
        <f t="shared" si="120"/>
        <v/>
      </c>
      <c r="BH378" s="644" t="str">
        <f t="shared" si="121"/>
        <v/>
      </c>
      <c r="BI378" s="644" t="str">
        <f t="shared" si="114"/>
        <v/>
      </c>
      <c r="BJ378" s="647"/>
      <c r="BK378" s="638"/>
      <c r="BL378" s="644" t="str">
        <f t="shared" si="105"/>
        <v/>
      </c>
      <c r="BM378" s="644" t="str">
        <f t="shared" si="110"/>
        <v/>
      </c>
      <c r="BN378" s="644" t="str">
        <f t="shared" si="106"/>
        <v/>
      </c>
      <c r="BO378" s="644" t="str">
        <f t="shared" si="122"/>
        <v/>
      </c>
      <c r="BP378" s="641"/>
      <c r="BQ378" s="644"/>
      <c r="BR378" s="638"/>
      <c r="BS378" s="638"/>
      <c r="BT378" s="644" t="str">
        <f t="shared" si="107"/>
        <v/>
      </c>
      <c r="BU378" s="644" t="str">
        <f t="shared" si="108"/>
        <v/>
      </c>
      <c r="BV378" s="644" t="str">
        <f>IF(F378="","",IF(OR(分岐管理シート!AE376&lt;27,分岐管理シート!AE376&gt;38),"error",""))</f>
        <v/>
      </c>
      <c r="BW378" s="644" t="str">
        <f>IF(AND(D378="R7_補正", OR(分岐管理シート!AF376&lt;27,分岐管理シート!AF376&gt;38)),"error","")</f>
        <v/>
      </c>
      <c r="BX378" s="644" t="str">
        <f>IF(F378="","",IF(OR(分岐管理シート!AG376&lt;27,分岐管理シート!AG376&gt;39),"error",""))</f>
        <v/>
      </c>
      <c r="BY378" s="644" t="str">
        <f>IF(F378="","",IF(AND(AD378="－",OR(分岐管理シート!AG376&lt;27,分岐管理シート!AG376&gt;38)),"error",IF(AND(AD378="○",分岐管理シート!AG376&lt;27),"error","")))</f>
        <v/>
      </c>
      <c r="BZ378" s="641" t="str">
        <f>IF(OR(D378="", D378="R6_補正", D378="R7_予備"),
   "",IF(F378="","",IF(AND(VLOOKUP(AE378,―!$AH$15:$AI$40,2,FALSE) &lt;= VLOOKUP(AF378,―!$AH$15:$AI$40,2,FALSE),VLOOKUP(AF378,―!$AH$15:$AI$40,2,FALSE) &lt;= VLOOKUP(AG378,―!$AH$15:$AI$40,2,FALSE)),"","error")))</f>
        <v/>
      </c>
      <c r="CA378" s="647"/>
      <c r="CB378" s="638"/>
      <c r="CC378" s="638"/>
      <c r="CD378" s="644" t="str">
        <f>IF(F378="","",IF(OR(分岐管理シート!AJ376&lt;1,分岐管理シート!AJ376&gt;88),"error",""))</f>
        <v/>
      </c>
      <c r="CE378" s="644" t="str">
        <f t="shared" si="109"/>
        <v/>
      </c>
      <c r="CF378" s="644" t="str">
        <f>IF(F378="","",IF(OR(AND(分岐管理シート!D376=4, OR(分岐管理シート!AQ376&lt;4, 分岐管理シート!AQ376&gt;9)),AND(OR(分岐管理シート!D376=8, 分岐管理シート!D376=10), OR(分岐管理シート!AQ376&lt;7, 分岐管理シート!AQ376&gt;9))),"error",""))</f>
        <v/>
      </c>
      <c r="CG378" s="644" t="str">
        <f t="shared" si="123"/>
        <v/>
      </c>
      <c r="CH378" s="644" t="str">
        <f>分岐管理シート!BD376</f>
        <v/>
      </c>
      <c r="CI378" s="666" t="str">
        <f t="shared" si="124"/>
        <v/>
      </c>
    </row>
    <row r="379" spans="1:87" ht="24" x14ac:dyDescent="0.15">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88"/>
      <c r="AN379" s="567"/>
      <c r="AO379" s="691"/>
      <c r="AP379" s="564"/>
      <c r="AQ379" s="568"/>
      <c r="AR379" s="622"/>
      <c r="AS379" s="628"/>
      <c r="AT379" s="633"/>
      <c r="AU379" s="655" t="str">
        <f t="shared" si="111"/>
        <v/>
      </c>
      <c r="AV379" s="655" t="str">
        <f t="shared" si="112"/>
        <v/>
      </c>
      <c r="AW379" s="655" t="str">
        <f t="shared" si="101"/>
        <v/>
      </c>
      <c r="AX379" s="655" t="str">
        <f t="shared" si="102"/>
        <v/>
      </c>
      <c r="AY379" s="655" t="str">
        <f t="shared" si="103"/>
        <v/>
      </c>
      <c r="AZ379" s="655" t="str">
        <f>IF(F379="","",IF(OR(AND(分岐管理シート!D377=4,J379="Ⅱ．物価高の克服"),AND(分岐管理シート!D377=8,J379="米国関税措置"),AND(分岐管理シート!D377=10,J379="Ⅰ．生活の安全保障・物価高への対応")),"","error"))</f>
        <v/>
      </c>
      <c r="BA379" s="644" t="str">
        <f t="shared" si="104"/>
        <v/>
      </c>
      <c r="BB379" s="644" t="str">
        <f t="shared" si="113"/>
        <v/>
      </c>
      <c r="BC379" s="656" t="str">
        <f t="shared" si="119"/>
        <v/>
      </c>
      <c r="BD379" s="657" t="str">
        <f t="shared" si="115"/>
        <v/>
      </c>
      <c r="BE379" s="644" t="str">
        <f t="shared" si="116"/>
        <v/>
      </c>
      <c r="BF379" s="655" t="str" cm="1">
        <f t="array" ref="BF379">IF(SUMPRODUCT(COUNTIF(M379:O379, M379:O379))&gt;COUNTA(M379:O379),"error","")</f>
        <v/>
      </c>
      <c r="BG379" s="644" t="str">
        <f t="shared" si="120"/>
        <v/>
      </c>
      <c r="BH379" s="644" t="str">
        <f t="shared" si="121"/>
        <v/>
      </c>
      <c r="BI379" s="644" t="str">
        <f t="shared" si="114"/>
        <v/>
      </c>
      <c r="BJ379" s="647"/>
      <c r="BK379" s="638"/>
      <c r="BL379" s="644" t="str">
        <f t="shared" si="105"/>
        <v/>
      </c>
      <c r="BM379" s="644" t="str">
        <f t="shared" si="110"/>
        <v/>
      </c>
      <c r="BN379" s="644" t="str">
        <f t="shared" si="106"/>
        <v/>
      </c>
      <c r="BO379" s="644" t="str">
        <f t="shared" si="122"/>
        <v/>
      </c>
      <c r="BP379" s="641"/>
      <c r="BQ379" s="644"/>
      <c r="BR379" s="638"/>
      <c r="BS379" s="638"/>
      <c r="BT379" s="644" t="str">
        <f t="shared" si="107"/>
        <v/>
      </c>
      <c r="BU379" s="644" t="str">
        <f t="shared" si="108"/>
        <v/>
      </c>
      <c r="BV379" s="644" t="str">
        <f>IF(F379="","",IF(OR(分岐管理シート!AE377&lt;27,分岐管理シート!AE377&gt;38),"error",""))</f>
        <v/>
      </c>
      <c r="BW379" s="644" t="str">
        <f>IF(AND(D379="R7_補正", OR(分岐管理シート!AF377&lt;27,分岐管理シート!AF377&gt;38)),"error","")</f>
        <v/>
      </c>
      <c r="BX379" s="644" t="str">
        <f>IF(F379="","",IF(OR(分岐管理シート!AG377&lt;27,分岐管理シート!AG377&gt;39),"error",""))</f>
        <v/>
      </c>
      <c r="BY379" s="644" t="str">
        <f>IF(F379="","",IF(AND(AD379="－",OR(分岐管理シート!AG377&lt;27,分岐管理シート!AG377&gt;38)),"error",IF(AND(AD379="○",分岐管理シート!AG377&lt;27),"error","")))</f>
        <v/>
      </c>
      <c r="BZ379" s="641" t="str">
        <f>IF(OR(D379="", D379="R6_補正", D379="R7_予備"),
   "",IF(F379="","",IF(AND(VLOOKUP(AE379,―!$AH$15:$AI$40,2,FALSE) &lt;= VLOOKUP(AF379,―!$AH$15:$AI$40,2,FALSE),VLOOKUP(AF379,―!$AH$15:$AI$40,2,FALSE) &lt;= VLOOKUP(AG379,―!$AH$15:$AI$40,2,FALSE)),"","error")))</f>
        <v/>
      </c>
      <c r="CA379" s="647"/>
      <c r="CB379" s="638"/>
      <c r="CC379" s="638"/>
      <c r="CD379" s="644" t="str">
        <f>IF(F379="","",IF(OR(分岐管理シート!AJ377&lt;1,分岐管理シート!AJ377&gt;88),"error",""))</f>
        <v/>
      </c>
      <c r="CE379" s="644" t="str">
        <f t="shared" si="109"/>
        <v/>
      </c>
      <c r="CF379" s="644" t="str">
        <f>IF(F379="","",IF(OR(AND(分岐管理シート!D377=4, OR(分岐管理シート!AQ377&lt;4, 分岐管理シート!AQ377&gt;9)),AND(OR(分岐管理シート!D377=8, 分岐管理シート!D377=10), OR(分岐管理シート!AQ377&lt;7, 分岐管理シート!AQ377&gt;9))),"error",""))</f>
        <v/>
      </c>
      <c r="CG379" s="644" t="str">
        <f t="shared" si="123"/>
        <v/>
      </c>
      <c r="CH379" s="644" t="str">
        <f>分岐管理シート!BD377</f>
        <v/>
      </c>
      <c r="CI379" s="666" t="str">
        <f t="shared" si="124"/>
        <v/>
      </c>
    </row>
    <row r="380" spans="1:87" ht="24" x14ac:dyDescent="0.15">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88"/>
      <c r="AN380" s="567"/>
      <c r="AO380" s="691"/>
      <c r="AP380" s="564"/>
      <c r="AQ380" s="568"/>
      <c r="AR380" s="622"/>
      <c r="AS380" s="628"/>
      <c r="AT380" s="633"/>
      <c r="AU380" s="655" t="str">
        <f t="shared" si="111"/>
        <v/>
      </c>
      <c r="AV380" s="655" t="str">
        <f t="shared" si="112"/>
        <v/>
      </c>
      <c r="AW380" s="655" t="str">
        <f t="shared" si="101"/>
        <v/>
      </c>
      <c r="AX380" s="655" t="str">
        <f t="shared" si="102"/>
        <v/>
      </c>
      <c r="AY380" s="655" t="str">
        <f t="shared" si="103"/>
        <v/>
      </c>
      <c r="AZ380" s="655" t="str">
        <f>IF(F380="","",IF(OR(AND(分岐管理シート!D378=4,J380="Ⅱ．物価高の克服"),AND(分岐管理シート!D378=8,J380="米国関税措置"),AND(分岐管理シート!D378=10,J380="Ⅰ．生活の安全保障・物価高への対応")),"","error"))</f>
        <v/>
      </c>
      <c r="BA380" s="644" t="str">
        <f t="shared" si="104"/>
        <v/>
      </c>
      <c r="BB380" s="644" t="str">
        <f t="shared" si="113"/>
        <v/>
      </c>
      <c r="BC380" s="656" t="str">
        <f t="shared" si="119"/>
        <v/>
      </c>
      <c r="BD380" s="657" t="str">
        <f t="shared" si="115"/>
        <v/>
      </c>
      <c r="BE380" s="644" t="str">
        <f t="shared" si="116"/>
        <v/>
      </c>
      <c r="BF380" s="655" t="str" cm="1">
        <f t="array" ref="BF380">IF(SUMPRODUCT(COUNTIF(M380:O380, M380:O380))&gt;COUNTA(M380:O380),"error","")</f>
        <v/>
      </c>
      <c r="BG380" s="644" t="str">
        <f t="shared" si="120"/>
        <v/>
      </c>
      <c r="BH380" s="644" t="str">
        <f t="shared" si="121"/>
        <v/>
      </c>
      <c r="BI380" s="644" t="str">
        <f t="shared" si="114"/>
        <v/>
      </c>
      <c r="BJ380" s="647"/>
      <c r="BK380" s="638"/>
      <c r="BL380" s="644" t="str">
        <f t="shared" si="105"/>
        <v/>
      </c>
      <c r="BM380" s="644" t="str">
        <f t="shared" si="110"/>
        <v/>
      </c>
      <c r="BN380" s="644" t="str">
        <f t="shared" si="106"/>
        <v/>
      </c>
      <c r="BO380" s="644" t="str">
        <f t="shared" si="122"/>
        <v/>
      </c>
      <c r="BP380" s="641"/>
      <c r="BQ380" s="644"/>
      <c r="BR380" s="638"/>
      <c r="BS380" s="638"/>
      <c r="BT380" s="644" t="str">
        <f t="shared" si="107"/>
        <v/>
      </c>
      <c r="BU380" s="644" t="str">
        <f t="shared" si="108"/>
        <v/>
      </c>
      <c r="BV380" s="644" t="str">
        <f>IF(F380="","",IF(OR(分岐管理シート!AE378&lt;27,分岐管理シート!AE378&gt;38),"error",""))</f>
        <v/>
      </c>
      <c r="BW380" s="644" t="str">
        <f>IF(AND(D380="R7_補正", OR(分岐管理シート!AF378&lt;27,分岐管理シート!AF378&gt;38)),"error","")</f>
        <v/>
      </c>
      <c r="BX380" s="644" t="str">
        <f>IF(F380="","",IF(OR(分岐管理シート!AG378&lt;27,分岐管理シート!AG378&gt;39),"error",""))</f>
        <v/>
      </c>
      <c r="BY380" s="644" t="str">
        <f>IF(F380="","",IF(AND(AD380="－",OR(分岐管理シート!AG378&lt;27,分岐管理シート!AG378&gt;38)),"error",IF(AND(AD380="○",分岐管理シート!AG378&lt;27),"error","")))</f>
        <v/>
      </c>
      <c r="BZ380" s="641" t="str">
        <f>IF(OR(D380="", D380="R6_補正", D380="R7_予備"),
   "",IF(F380="","",IF(AND(VLOOKUP(AE380,―!$AH$15:$AI$40,2,FALSE) &lt;= VLOOKUP(AF380,―!$AH$15:$AI$40,2,FALSE),VLOOKUP(AF380,―!$AH$15:$AI$40,2,FALSE) &lt;= VLOOKUP(AG380,―!$AH$15:$AI$40,2,FALSE)),"","error")))</f>
        <v/>
      </c>
      <c r="CA380" s="647"/>
      <c r="CB380" s="638"/>
      <c r="CC380" s="638"/>
      <c r="CD380" s="644" t="str">
        <f>IF(F380="","",IF(OR(分岐管理シート!AJ378&lt;1,分岐管理シート!AJ378&gt;88),"error",""))</f>
        <v/>
      </c>
      <c r="CE380" s="644" t="str">
        <f t="shared" si="109"/>
        <v/>
      </c>
      <c r="CF380" s="644" t="str">
        <f>IF(F380="","",IF(OR(AND(分岐管理シート!D378=4, OR(分岐管理シート!AQ378&lt;4, 分岐管理シート!AQ378&gt;9)),AND(OR(分岐管理シート!D378=8, 分岐管理シート!D378=10), OR(分岐管理シート!AQ378&lt;7, 分岐管理シート!AQ378&gt;9))),"error",""))</f>
        <v/>
      </c>
      <c r="CG380" s="644" t="str">
        <f t="shared" si="123"/>
        <v/>
      </c>
      <c r="CH380" s="644" t="str">
        <f>分岐管理シート!BD378</f>
        <v/>
      </c>
      <c r="CI380" s="666" t="str">
        <f t="shared" si="124"/>
        <v/>
      </c>
    </row>
    <row r="381" spans="1:87" ht="24" x14ac:dyDescent="0.15">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88"/>
      <c r="AN381" s="567"/>
      <c r="AO381" s="691"/>
      <c r="AP381" s="564"/>
      <c r="AQ381" s="568"/>
      <c r="AR381" s="622"/>
      <c r="AS381" s="628"/>
      <c r="AT381" s="633"/>
      <c r="AU381" s="655" t="str">
        <f t="shared" si="111"/>
        <v/>
      </c>
      <c r="AV381" s="655" t="str">
        <f t="shared" si="112"/>
        <v/>
      </c>
      <c r="AW381" s="655" t="str">
        <f t="shared" si="101"/>
        <v/>
      </c>
      <c r="AX381" s="655" t="str">
        <f t="shared" si="102"/>
        <v/>
      </c>
      <c r="AY381" s="655" t="str">
        <f t="shared" si="103"/>
        <v/>
      </c>
      <c r="AZ381" s="655" t="str">
        <f>IF(F381="","",IF(OR(AND(分岐管理シート!D379=4,J381="Ⅱ．物価高の克服"),AND(分岐管理シート!D379=8,J381="米国関税措置"),AND(分岐管理シート!D379=10,J381="Ⅰ．生活の安全保障・物価高への対応")),"","error"))</f>
        <v/>
      </c>
      <c r="BA381" s="644" t="str">
        <f t="shared" si="104"/>
        <v/>
      </c>
      <c r="BB381" s="644" t="str">
        <f t="shared" si="113"/>
        <v/>
      </c>
      <c r="BC381" s="656" t="str">
        <f t="shared" si="119"/>
        <v/>
      </c>
      <c r="BD381" s="657" t="str">
        <f t="shared" si="115"/>
        <v/>
      </c>
      <c r="BE381" s="644" t="str">
        <f t="shared" si="116"/>
        <v/>
      </c>
      <c r="BF381" s="655" t="str" cm="1">
        <f t="array" ref="BF381">IF(SUMPRODUCT(COUNTIF(M381:O381, M381:O381))&gt;COUNTA(M381:O381),"error","")</f>
        <v/>
      </c>
      <c r="BG381" s="644" t="str">
        <f t="shared" si="120"/>
        <v/>
      </c>
      <c r="BH381" s="644" t="str">
        <f t="shared" si="121"/>
        <v/>
      </c>
      <c r="BI381" s="644" t="str">
        <f t="shared" si="114"/>
        <v/>
      </c>
      <c r="BJ381" s="647"/>
      <c r="BK381" s="638"/>
      <c r="BL381" s="644" t="str">
        <f t="shared" si="105"/>
        <v/>
      </c>
      <c r="BM381" s="644" t="str">
        <f t="shared" si="110"/>
        <v/>
      </c>
      <c r="BN381" s="644" t="str">
        <f t="shared" si="106"/>
        <v/>
      </c>
      <c r="BO381" s="644" t="str">
        <f t="shared" si="122"/>
        <v/>
      </c>
      <c r="BP381" s="641"/>
      <c r="BQ381" s="644"/>
      <c r="BR381" s="638"/>
      <c r="BS381" s="638"/>
      <c r="BT381" s="644" t="str">
        <f t="shared" si="107"/>
        <v/>
      </c>
      <c r="BU381" s="644" t="str">
        <f t="shared" si="108"/>
        <v/>
      </c>
      <c r="BV381" s="644" t="str">
        <f>IF(F381="","",IF(OR(分岐管理シート!AE379&lt;27,分岐管理シート!AE379&gt;38),"error",""))</f>
        <v/>
      </c>
      <c r="BW381" s="644" t="str">
        <f>IF(AND(D381="R7_補正", OR(分岐管理シート!AF379&lt;27,分岐管理シート!AF379&gt;38)),"error","")</f>
        <v/>
      </c>
      <c r="BX381" s="644" t="str">
        <f>IF(F381="","",IF(OR(分岐管理シート!AG379&lt;27,分岐管理シート!AG379&gt;39),"error",""))</f>
        <v/>
      </c>
      <c r="BY381" s="644" t="str">
        <f>IF(F381="","",IF(AND(AD381="－",OR(分岐管理シート!AG379&lt;27,分岐管理シート!AG379&gt;38)),"error",IF(AND(AD381="○",分岐管理シート!AG379&lt;27),"error","")))</f>
        <v/>
      </c>
      <c r="BZ381" s="641" t="str">
        <f>IF(OR(D381="", D381="R6_補正", D381="R7_予備"),
   "",IF(F381="","",IF(AND(VLOOKUP(AE381,―!$AH$15:$AI$40,2,FALSE) &lt;= VLOOKUP(AF381,―!$AH$15:$AI$40,2,FALSE),VLOOKUP(AF381,―!$AH$15:$AI$40,2,FALSE) &lt;= VLOOKUP(AG381,―!$AH$15:$AI$40,2,FALSE)),"","error")))</f>
        <v/>
      </c>
      <c r="CA381" s="647"/>
      <c r="CB381" s="638"/>
      <c r="CC381" s="638"/>
      <c r="CD381" s="644" t="str">
        <f>IF(F381="","",IF(OR(分岐管理シート!AJ379&lt;1,分岐管理シート!AJ379&gt;88),"error",""))</f>
        <v/>
      </c>
      <c r="CE381" s="644" t="str">
        <f t="shared" si="109"/>
        <v/>
      </c>
      <c r="CF381" s="644" t="str">
        <f>IF(F381="","",IF(OR(AND(分岐管理シート!D379=4, OR(分岐管理シート!AQ379&lt;4, 分岐管理シート!AQ379&gt;9)),AND(OR(分岐管理シート!D379=8, 分岐管理シート!D379=10), OR(分岐管理シート!AQ379&lt;7, 分岐管理シート!AQ379&gt;9))),"error",""))</f>
        <v/>
      </c>
      <c r="CG381" s="644" t="str">
        <f t="shared" si="123"/>
        <v/>
      </c>
      <c r="CH381" s="644" t="str">
        <f>分岐管理シート!BD379</f>
        <v/>
      </c>
      <c r="CI381" s="666" t="str">
        <f t="shared" si="124"/>
        <v/>
      </c>
    </row>
    <row r="382" spans="1:87" ht="24" x14ac:dyDescent="0.15">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88"/>
      <c r="AN382" s="567"/>
      <c r="AO382" s="691"/>
      <c r="AP382" s="564"/>
      <c r="AQ382" s="568"/>
      <c r="AR382" s="622"/>
      <c r="AS382" s="628"/>
      <c r="AT382" s="633"/>
      <c r="AU382" s="655" t="str">
        <f t="shared" si="111"/>
        <v/>
      </c>
      <c r="AV382" s="655" t="str">
        <f t="shared" si="112"/>
        <v/>
      </c>
      <c r="AW382" s="655" t="str">
        <f t="shared" si="101"/>
        <v/>
      </c>
      <c r="AX382" s="655" t="str">
        <f t="shared" si="102"/>
        <v/>
      </c>
      <c r="AY382" s="655" t="str">
        <f t="shared" si="103"/>
        <v/>
      </c>
      <c r="AZ382" s="655" t="str">
        <f>IF(F382="","",IF(OR(AND(分岐管理シート!D380=4,J382="Ⅱ．物価高の克服"),AND(分岐管理シート!D380=8,J382="米国関税措置"),AND(分岐管理シート!D380=10,J382="Ⅰ．生活の安全保障・物価高への対応")),"","error"))</f>
        <v/>
      </c>
      <c r="BA382" s="644" t="str">
        <f t="shared" si="104"/>
        <v/>
      </c>
      <c r="BB382" s="644" t="str">
        <f t="shared" si="113"/>
        <v/>
      </c>
      <c r="BC382" s="656" t="str">
        <f t="shared" si="119"/>
        <v/>
      </c>
      <c r="BD382" s="657" t="str">
        <f t="shared" si="115"/>
        <v/>
      </c>
      <c r="BE382" s="644" t="str">
        <f t="shared" si="116"/>
        <v/>
      </c>
      <c r="BF382" s="655" t="str" cm="1">
        <f t="array" ref="BF382">IF(SUMPRODUCT(COUNTIF(M382:O382, M382:O382))&gt;COUNTA(M382:O382),"error","")</f>
        <v/>
      </c>
      <c r="BG382" s="644" t="str">
        <f t="shared" si="120"/>
        <v/>
      </c>
      <c r="BH382" s="644" t="str">
        <f t="shared" si="121"/>
        <v/>
      </c>
      <c r="BI382" s="644" t="str">
        <f t="shared" si="114"/>
        <v/>
      </c>
      <c r="BJ382" s="647"/>
      <c r="BK382" s="638"/>
      <c r="BL382" s="644" t="str">
        <f t="shared" si="105"/>
        <v/>
      </c>
      <c r="BM382" s="644" t="str">
        <f t="shared" si="110"/>
        <v/>
      </c>
      <c r="BN382" s="644" t="str">
        <f t="shared" si="106"/>
        <v/>
      </c>
      <c r="BO382" s="644" t="str">
        <f t="shared" si="122"/>
        <v/>
      </c>
      <c r="BP382" s="641"/>
      <c r="BQ382" s="644"/>
      <c r="BR382" s="638"/>
      <c r="BS382" s="638"/>
      <c r="BT382" s="644" t="str">
        <f t="shared" si="107"/>
        <v/>
      </c>
      <c r="BU382" s="644" t="str">
        <f t="shared" si="108"/>
        <v/>
      </c>
      <c r="BV382" s="644" t="str">
        <f>IF(F382="","",IF(OR(分岐管理シート!AE380&lt;27,分岐管理シート!AE380&gt;38),"error",""))</f>
        <v/>
      </c>
      <c r="BW382" s="644" t="str">
        <f>IF(AND(D382="R7_補正", OR(分岐管理シート!AF380&lt;27,分岐管理シート!AF380&gt;38)),"error","")</f>
        <v/>
      </c>
      <c r="BX382" s="644" t="str">
        <f>IF(F382="","",IF(OR(分岐管理シート!AG380&lt;27,分岐管理シート!AG380&gt;39),"error",""))</f>
        <v/>
      </c>
      <c r="BY382" s="644" t="str">
        <f>IF(F382="","",IF(AND(AD382="－",OR(分岐管理シート!AG380&lt;27,分岐管理シート!AG380&gt;38)),"error",IF(AND(AD382="○",分岐管理シート!AG380&lt;27),"error","")))</f>
        <v/>
      </c>
      <c r="BZ382" s="641" t="str">
        <f>IF(OR(D382="", D382="R6_補正", D382="R7_予備"),
   "",IF(F382="","",IF(AND(VLOOKUP(AE382,―!$AH$15:$AI$40,2,FALSE) &lt;= VLOOKUP(AF382,―!$AH$15:$AI$40,2,FALSE),VLOOKUP(AF382,―!$AH$15:$AI$40,2,FALSE) &lt;= VLOOKUP(AG382,―!$AH$15:$AI$40,2,FALSE)),"","error")))</f>
        <v/>
      </c>
      <c r="CA382" s="647"/>
      <c r="CB382" s="638"/>
      <c r="CC382" s="638"/>
      <c r="CD382" s="644" t="str">
        <f>IF(F382="","",IF(OR(分岐管理シート!AJ380&lt;1,分岐管理シート!AJ380&gt;88),"error",""))</f>
        <v/>
      </c>
      <c r="CE382" s="644" t="str">
        <f t="shared" si="109"/>
        <v/>
      </c>
      <c r="CF382" s="644" t="str">
        <f>IF(F382="","",IF(OR(AND(分岐管理シート!D380=4, OR(分岐管理シート!AQ380&lt;4, 分岐管理シート!AQ380&gt;9)),AND(OR(分岐管理シート!D380=8, 分岐管理シート!D380=10), OR(分岐管理シート!AQ380&lt;7, 分岐管理シート!AQ380&gt;9))),"error",""))</f>
        <v/>
      </c>
      <c r="CG382" s="644" t="str">
        <f t="shared" si="123"/>
        <v/>
      </c>
      <c r="CH382" s="644" t="str">
        <f>分岐管理シート!BD380</f>
        <v/>
      </c>
      <c r="CI382" s="666" t="str">
        <f t="shared" si="124"/>
        <v/>
      </c>
    </row>
    <row r="383" spans="1:87" ht="24" x14ac:dyDescent="0.15">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88"/>
      <c r="AN383" s="567"/>
      <c r="AO383" s="691"/>
      <c r="AP383" s="564"/>
      <c r="AQ383" s="568"/>
      <c r="AR383" s="622"/>
      <c r="AS383" s="628"/>
      <c r="AT383" s="633"/>
      <c r="AU383" s="655" t="str">
        <f t="shared" si="111"/>
        <v/>
      </c>
      <c r="AV383" s="655" t="str">
        <f t="shared" si="112"/>
        <v/>
      </c>
      <c r="AW383" s="655" t="str">
        <f t="shared" si="101"/>
        <v/>
      </c>
      <c r="AX383" s="655" t="str">
        <f t="shared" si="102"/>
        <v/>
      </c>
      <c r="AY383" s="655" t="str">
        <f t="shared" si="103"/>
        <v/>
      </c>
      <c r="AZ383" s="655" t="str">
        <f>IF(F383="","",IF(OR(AND(分岐管理シート!D381=4,J383="Ⅱ．物価高の克服"),AND(分岐管理シート!D381=8,J383="米国関税措置"),AND(分岐管理シート!D381=10,J383="Ⅰ．生活の安全保障・物価高への対応")),"","error"))</f>
        <v/>
      </c>
      <c r="BA383" s="644" t="str">
        <f t="shared" si="104"/>
        <v/>
      </c>
      <c r="BB383" s="644" t="str">
        <f t="shared" si="113"/>
        <v/>
      </c>
      <c r="BC383" s="656" t="str">
        <f t="shared" si="119"/>
        <v/>
      </c>
      <c r="BD383" s="657" t="str">
        <f t="shared" si="115"/>
        <v/>
      </c>
      <c r="BE383" s="644" t="str">
        <f t="shared" si="116"/>
        <v/>
      </c>
      <c r="BF383" s="655" t="str" cm="1">
        <f t="array" ref="BF383">IF(SUMPRODUCT(COUNTIF(M383:O383, M383:O383))&gt;COUNTA(M383:O383),"error","")</f>
        <v/>
      </c>
      <c r="BG383" s="644" t="str">
        <f t="shared" si="120"/>
        <v/>
      </c>
      <c r="BH383" s="644" t="str">
        <f t="shared" si="121"/>
        <v/>
      </c>
      <c r="BI383" s="644" t="str">
        <f t="shared" si="114"/>
        <v/>
      </c>
      <c r="BJ383" s="647"/>
      <c r="BK383" s="638"/>
      <c r="BL383" s="644" t="str">
        <f t="shared" si="105"/>
        <v/>
      </c>
      <c r="BM383" s="644" t="str">
        <f t="shared" si="110"/>
        <v/>
      </c>
      <c r="BN383" s="644" t="str">
        <f t="shared" si="106"/>
        <v/>
      </c>
      <c r="BO383" s="644" t="str">
        <f t="shared" si="122"/>
        <v/>
      </c>
      <c r="BP383" s="641"/>
      <c r="BQ383" s="644"/>
      <c r="BR383" s="638"/>
      <c r="BS383" s="638"/>
      <c r="BT383" s="644" t="str">
        <f t="shared" si="107"/>
        <v/>
      </c>
      <c r="BU383" s="644" t="str">
        <f t="shared" si="108"/>
        <v/>
      </c>
      <c r="BV383" s="644" t="str">
        <f>IF(F383="","",IF(OR(分岐管理シート!AE381&lt;27,分岐管理シート!AE381&gt;38),"error",""))</f>
        <v/>
      </c>
      <c r="BW383" s="644" t="str">
        <f>IF(AND(D383="R7_補正", OR(分岐管理シート!AF381&lt;27,分岐管理シート!AF381&gt;38)),"error","")</f>
        <v/>
      </c>
      <c r="BX383" s="644" t="str">
        <f>IF(F383="","",IF(OR(分岐管理シート!AG381&lt;27,分岐管理シート!AG381&gt;39),"error",""))</f>
        <v/>
      </c>
      <c r="BY383" s="644" t="str">
        <f>IF(F383="","",IF(AND(AD383="－",OR(分岐管理シート!AG381&lt;27,分岐管理シート!AG381&gt;38)),"error",IF(AND(AD383="○",分岐管理シート!AG381&lt;27),"error","")))</f>
        <v/>
      </c>
      <c r="BZ383" s="641" t="str">
        <f>IF(OR(D383="", D383="R6_補正", D383="R7_予備"),
   "",IF(F383="","",IF(AND(VLOOKUP(AE383,―!$AH$15:$AI$40,2,FALSE) &lt;= VLOOKUP(AF383,―!$AH$15:$AI$40,2,FALSE),VLOOKUP(AF383,―!$AH$15:$AI$40,2,FALSE) &lt;= VLOOKUP(AG383,―!$AH$15:$AI$40,2,FALSE)),"","error")))</f>
        <v/>
      </c>
      <c r="CA383" s="647"/>
      <c r="CB383" s="638"/>
      <c r="CC383" s="638"/>
      <c r="CD383" s="644" t="str">
        <f>IF(F383="","",IF(OR(分岐管理シート!AJ381&lt;1,分岐管理シート!AJ381&gt;88),"error",""))</f>
        <v/>
      </c>
      <c r="CE383" s="644" t="str">
        <f t="shared" si="109"/>
        <v/>
      </c>
      <c r="CF383" s="644" t="str">
        <f>IF(F383="","",IF(OR(AND(分岐管理シート!D381=4, OR(分岐管理シート!AQ381&lt;4, 分岐管理シート!AQ381&gt;9)),AND(OR(分岐管理シート!D381=8, 分岐管理シート!D381=10), OR(分岐管理シート!AQ381&lt;7, 分岐管理シート!AQ381&gt;9))),"error",""))</f>
        <v/>
      </c>
      <c r="CG383" s="644" t="str">
        <f t="shared" si="123"/>
        <v/>
      </c>
      <c r="CH383" s="644" t="str">
        <f>分岐管理シート!BD381</f>
        <v/>
      </c>
      <c r="CI383" s="666" t="str">
        <f t="shared" si="124"/>
        <v/>
      </c>
    </row>
    <row r="384" spans="1:87" ht="24" x14ac:dyDescent="0.15">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88"/>
      <c r="AN384" s="567"/>
      <c r="AO384" s="691"/>
      <c r="AP384" s="564"/>
      <c r="AQ384" s="568"/>
      <c r="AR384" s="622"/>
      <c r="AS384" s="628"/>
      <c r="AT384" s="633"/>
      <c r="AU384" s="655" t="str">
        <f t="shared" si="111"/>
        <v/>
      </c>
      <c r="AV384" s="655" t="str">
        <f t="shared" si="112"/>
        <v/>
      </c>
      <c r="AW384" s="655" t="str">
        <f t="shared" si="101"/>
        <v/>
      </c>
      <c r="AX384" s="655" t="str">
        <f t="shared" si="102"/>
        <v/>
      </c>
      <c r="AY384" s="655" t="str">
        <f t="shared" si="103"/>
        <v/>
      </c>
      <c r="AZ384" s="655" t="str">
        <f>IF(F384="","",IF(OR(AND(分岐管理シート!D382=4,J384="Ⅱ．物価高の克服"),AND(分岐管理シート!D382=8,J384="米国関税措置"),AND(分岐管理シート!D382=10,J384="Ⅰ．生活の安全保障・物価高への対応")),"","error"))</f>
        <v/>
      </c>
      <c r="BA384" s="644" t="str">
        <f t="shared" si="104"/>
        <v/>
      </c>
      <c r="BB384" s="644" t="str">
        <f t="shared" si="113"/>
        <v/>
      </c>
      <c r="BC384" s="656" t="str">
        <f t="shared" si="119"/>
        <v/>
      </c>
      <c r="BD384" s="657" t="str">
        <f t="shared" si="115"/>
        <v/>
      </c>
      <c r="BE384" s="644" t="str">
        <f t="shared" si="116"/>
        <v/>
      </c>
      <c r="BF384" s="655" t="str" cm="1">
        <f t="array" ref="BF384">IF(SUMPRODUCT(COUNTIF(M384:O384, M384:O384))&gt;COUNTA(M384:O384),"error","")</f>
        <v/>
      </c>
      <c r="BG384" s="644" t="str">
        <f t="shared" si="120"/>
        <v/>
      </c>
      <c r="BH384" s="644" t="str">
        <f t="shared" si="121"/>
        <v/>
      </c>
      <c r="BI384" s="644" t="str">
        <f t="shared" si="114"/>
        <v/>
      </c>
      <c r="BJ384" s="647"/>
      <c r="BK384" s="638"/>
      <c r="BL384" s="644" t="str">
        <f t="shared" si="105"/>
        <v/>
      </c>
      <c r="BM384" s="644" t="str">
        <f t="shared" si="110"/>
        <v/>
      </c>
      <c r="BN384" s="644" t="str">
        <f t="shared" si="106"/>
        <v/>
      </c>
      <c r="BO384" s="644" t="str">
        <f t="shared" si="122"/>
        <v/>
      </c>
      <c r="BP384" s="641"/>
      <c r="BQ384" s="644"/>
      <c r="BR384" s="638"/>
      <c r="BS384" s="638"/>
      <c r="BT384" s="644" t="str">
        <f t="shared" si="107"/>
        <v/>
      </c>
      <c r="BU384" s="644" t="str">
        <f t="shared" si="108"/>
        <v/>
      </c>
      <c r="BV384" s="644" t="str">
        <f>IF(F384="","",IF(OR(分岐管理シート!AE382&lt;27,分岐管理シート!AE382&gt;38),"error",""))</f>
        <v/>
      </c>
      <c r="BW384" s="644" t="str">
        <f>IF(AND(D384="R7_補正", OR(分岐管理シート!AF382&lt;27,分岐管理シート!AF382&gt;38)),"error","")</f>
        <v/>
      </c>
      <c r="BX384" s="644" t="str">
        <f>IF(F384="","",IF(OR(分岐管理シート!AG382&lt;27,分岐管理シート!AG382&gt;39),"error",""))</f>
        <v/>
      </c>
      <c r="BY384" s="644" t="str">
        <f>IF(F384="","",IF(AND(AD384="－",OR(分岐管理シート!AG382&lt;27,分岐管理シート!AG382&gt;38)),"error",IF(AND(AD384="○",分岐管理シート!AG382&lt;27),"error","")))</f>
        <v/>
      </c>
      <c r="BZ384" s="641" t="str">
        <f>IF(OR(D384="", D384="R6_補正", D384="R7_予備"),
   "",IF(F384="","",IF(AND(VLOOKUP(AE384,―!$AH$15:$AI$40,2,FALSE) &lt;= VLOOKUP(AF384,―!$AH$15:$AI$40,2,FALSE),VLOOKUP(AF384,―!$AH$15:$AI$40,2,FALSE) &lt;= VLOOKUP(AG384,―!$AH$15:$AI$40,2,FALSE)),"","error")))</f>
        <v/>
      </c>
      <c r="CA384" s="647"/>
      <c r="CB384" s="638"/>
      <c r="CC384" s="638"/>
      <c r="CD384" s="644" t="str">
        <f>IF(F384="","",IF(OR(分岐管理シート!AJ382&lt;1,分岐管理シート!AJ382&gt;88),"error",""))</f>
        <v/>
      </c>
      <c r="CE384" s="644" t="str">
        <f t="shared" si="109"/>
        <v/>
      </c>
      <c r="CF384" s="644" t="str">
        <f>IF(F384="","",IF(OR(AND(分岐管理シート!D382=4, OR(分岐管理シート!AQ382&lt;4, 分岐管理シート!AQ382&gt;9)),AND(OR(分岐管理シート!D382=8, 分岐管理シート!D382=10), OR(分岐管理シート!AQ382&lt;7, 分岐管理シート!AQ382&gt;9))),"error",""))</f>
        <v/>
      </c>
      <c r="CG384" s="644" t="str">
        <f t="shared" si="123"/>
        <v/>
      </c>
      <c r="CH384" s="644" t="str">
        <f>分岐管理シート!BD382</f>
        <v/>
      </c>
      <c r="CI384" s="666" t="str">
        <f t="shared" si="124"/>
        <v/>
      </c>
    </row>
    <row r="385" spans="1:87" ht="24" x14ac:dyDescent="0.15">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88"/>
      <c r="AN385" s="567"/>
      <c r="AO385" s="691"/>
      <c r="AP385" s="564"/>
      <c r="AQ385" s="568"/>
      <c r="AR385" s="622"/>
      <c r="AS385" s="628"/>
      <c r="AT385" s="633"/>
      <c r="AU385" s="655" t="str">
        <f t="shared" si="111"/>
        <v/>
      </c>
      <c r="AV385" s="655" t="str">
        <f t="shared" si="112"/>
        <v/>
      </c>
      <c r="AW385" s="655" t="str">
        <f t="shared" si="101"/>
        <v/>
      </c>
      <c r="AX385" s="655" t="str">
        <f t="shared" si="102"/>
        <v/>
      </c>
      <c r="AY385" s="655" t="str">
        <f t="shared" si="103"/>
        <v/>
      </c>
      <c r="AZ385" s="655" t="str">
        <f>IF(F385="","",IF(OR(AND(分岐管理シート!D383=4,J385="Ⅱ．物価高の克服"),AND(分岐管理シート!D383=8,J385="米国関税措置"),AND(分岐管理シート!D383=10,J385="Ⅰ．生活の安全保障・物価高への対応")),"","error"))</f>
        <v/>
      </c>
      <c r="BA385" s="644" t="str">
        <f t="shared" si="104"/>
        <v/>
      </c>
      <c r="BB385" s="644" t="str">
        <f t="shared" si="113"/>
        <v/>
      </c>
      <c r="BC385" s="656" t="str">
        <f t="shared" si="119"/>
        <v/>
      </c>
      <c r="BD385" s="657" t="str">
        <f t="shared" si="115"/>
        <v/>
      </c>
      <c r="BE385" s="644" t="str">
        <f t="shared" si="116"/>
        <v/>
      </c>
      <c r="BF385" s="655" t="str" cm="1">
        <f t="array" ref="BF385">IF(SUMPRODUCT(COUNTIF(M385:O385, M385:O385))&gt;COUNTA(M385:O385),"error","")</f>
        <v/>
      </c>
      <c r="BG385" s="644" t="str">
        <f t="shared" si="120"/>
        <v/>
      </c>
      <c r="BH385" s="644" t="str">
        <f t="shared" si="121"/>
        <v/>
      </c>
      <c r="BI385" s="644" t="str">
        <f t="shared" si="114"/>
        <v/>
      </c>
      <c r="BJ385" s="647"/>
      <c r="BK385" s="638"/>
      <c r="BL385" s="644" t="str">
        <f t="shared" si="105"/>
        <v/>
      </c>
      <c r="BM385" s="644" t="str">
        <f t="shared" si="110"/>
        <v/>
      </c>
      <c r="BN385" s="644" t="str">
        <f t="shared" si="106"/>
        <v/>
      </c>
      <c r="BO385" s="644" t="str">
        <f t="shared" si="122"/>
        <v/>
      </c>
      <c r="BP385" s="641"/>
      <c r="BQ385" s="644"/>
      <c r="BR385" s="638"/>
      <c r="BS385" s="638"/>
      <c r="BT385" s="644" t="str">
        <f t="shared" si="107"/>
        <v/>
      </c>
      <c r="BU385" s="644" t="str">
        <f t="shared" si="108"/>
        <v/>
      </c>
      <c r="BV385" s="644" t="str">
        <f>IF(F385="","",IF(OR(分岐管理シート!AE383&lt;27,分岐管理シート!AE383&gt;38),"error",""))</f>
        <v/>
      </c>
      <c r="BW385" s="644" t="str">
        <f>IF(AND(D385="R7_補正", OR(分岐管理シート!AF383&lt;27,分岐管理シート!AF383&gt;38)),"error","")</f>
        <v/>
      </c>
      <c r="BX385" s="644" t="str">
        <f>IF(F385="","",IF(OR(分岐管理シート!AG383&lt;27,分岐管理シート!AG383&gt;39),"error",""))</f>
        <v/>
      </c>
      <c r="BY385" s="644" t="str">
        <f>IF(F385="","",IF(AND(AD385="－",OR(分岐管理シート!AG383&lt;27,分岐管理シート!AG383&gt;38)),"error",IF(AND(AD385="○",分岐管理シート!AG383&lt;27),"error","")))</f>
        <v/>
      </c>
      <c r="BZ385" s="641" t="str">
        <f>IF(OR(D385="", D385="R6_補正", D385="R7_予備"),
   "",IF(F385="","",IF(AND(VLOOKUP(AE385,―!$AH$15:$AI$40,2,FALSE) &lt;= VLOOKUP(AF385,―!$AH$15:$AI$40,2,FALSE),VLOOKUP(AF385,―!$AH$15:$AI$40,2,FALSE) &lt;= VLOOKUP(AG385,―!$AH$15:$AI$40,2,FALSE)),"","error")))</f>
        <v/>
      </c>
      <c r="CA385" s="647"/>
      <c r="CB385" s="638"/>
      <c r="CC385" s="638"/>
      <c r="CD385" s="644" t="str">
        <f>IF(F385="","",IF(OR(分岐管理シート!AJ383&lt;1,分岐管理シート!AJ383&gt;88),"error",""))</f>
        <v/>
      </c>
      <c r="CE385" s="644" t="str">
        <f t="shared" si="109"/>
        <v/>
      </c>
      <c r="CF385" s="644" t="str">
        <f>IF(F385="","",IF(OR(AND(分岐管理シート!D383=4, OR(分岐管理シート!AQ383&lt;4, 分岐管理シート!AQ383&gt;9)),AND(OR(分岐管理シート!D383=8, 分岐管理シート!D383=10), OR(分岐管理シート!AQ383&lt;7, 分岐管理シート!AQ383&gt;9))),"error",""))</f>
        <v/>
      </c>
      <c r="CG385" s="644" t="str">
        <f t="shared" si="123"/>
        <v/>
      </c>
      <c r="CH385" s="644" t="str">
        <f>分岐管理シート!BD383</f>
        <v/>
      </c>
      <c r="CI385" s="666" t="str">
        <f t="shared" si="124"/>
        <v/>
      </c>
    </row>
    <row r="386" spans="1:87" ht="24" x14ac:dyDescent="0.15">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88"/>
      <c r="AN386" s="567"/>
      <c r="AO386" s="691"/>
      <c r="AP386" s="564"/>
      <c r="AQ386" s="568"/>
      <c r="AR386" s="622"/>
      <c r="AS386" s="628"/>
      <c r="AT386" s="633"/>
      <c r="AU386" s="655" t="str">
        <f t="shared" si="111"/>
        <v/>
      </c>
      <c r="AV386" s="655" t="str">
        <f t="shared" si="112"/>
        <v/>
      </c>
      <c r="AW386" s="655" t="str">
        <f t="shared" si="101"/>
        <v/>
      </c>
      <c r="AX386" s="655" t="str">
        <f t="shared" si="102"/>
        <v/>
      </c>
      <c r="AY386" s="655" t="str">
        <f t="shared" si="103"/>
        <v/>
      </c>
      <c r="AZ386" s="655" t="str">
        <f>IF(F386="","",IF(OR(AND(分岐管理シート!D384=4,J386="Ⅱ．物価高の克服"),AND(分岐管理シート!D384=8,J386="米国関税措置"),AND(分岐管理シート!D384=10,J386="Ⅰ．生活の安全保障・物価高への対応")),"","error"))</f>
        <v/>
      </c>
      <c r="BA386" s="644" t="str">
        <f t="shared" si="104"/>
        <v/>
      </c>
      <c r="BB386" s="644" t="str">
        <f t="shared" si="113"/>
        <v/>
      </c>
      <c r="BC386" s="656" t="str">
        <f t="shared" si="119"/>
        <v/>
      </c>
      <c r="BD386" s="657" t="str">
        <f t="shared" si="115"/>
        <v/>
      </c>
      <c r="BE386" s="644" t="str">
        <f t="shared" si="116"/>
        <v/>
      </c>
      <c r="BF386" s="655" t="str" cm="1">
        <f t="array" ref="BF386">IF(SUMPRODUCT(COUNTIF(M386:O386, M386:O386))&gt;COUNTA(M386:O386),"error","")</f>
        <v/>
      </c>
      <c r="BG386" s="644" t="str">
        <f t="shared" si="120"/>
        <v/>
      </c>
      <c r="BH386" s="644" t="str">
        <f t="shared" si="121"/>
        <v/>
      </c>
      <c r="BI386" s="644" t="str">
        <f t="shared" si="114"/>
        <v/>
      </c>
      <c r="BJ386" s="647"/>
      <c r="BK386" s="638"/>
      <c r="BL386" s="644" t="str">
        <f t="shared" si="105"/>
        <v/>
      </c>
      <c r="BM386" s="644" t="str">
        <f t="shared" si="110"/>
        <v/>
      </c>
      <c r="BN386" s="644" t="str">
        <f t="shared" si="106"/>
        <v/>
      </c>
      <c r="BO386" s="644" t="str">
        <f t="shared" si="122"/>
        <v/>
      </c>
      <c r="BP386" s="641"/>
      <c r="BQ386" s="644"/>
      <c r="BR386" s="638"/>
      <c r="BS386" s="638"/>
      <c r="BT386" s="644" t="str">
        <f t="shared" si="107"/>
        <v/>
      </c>
      <c r="BU386" s="644" t="str">
        <f t="shared" si="108"/>
        <v/>
      </c>
      <c r="BV386" s="644" t="str">
        <f>IF(F386="","",IF(OR(分岐管理シート!AE384&lt;27,分岐管理シート!AE384&gt;38),"error",""))</f>
        <v/>
      </c>
      <c r="BW386" s="644" t="str">
        <f>IF(AND(D386="R7_補正", OR(分岐管理シート!AF384&lt;27,分岐管理シート!AF384&gt;38)),"error","")</f>
        <v/>
      </c>
      <c r="BX386" s="644" t="str">
        <f>IF(F386="","",IF(OR(分岐管理シート!AG384&lt;27,分岐管理シート!AG384&gt;39),"error",""))</f>
        <v/>
      </c>
      <c r="BY386" s="644" t="str">
        <f>IF(F386="","",IF(AND(AD386="－",OR(分岐管理シート!AG384&lt;27,分岐管理シート!AG384&gt;38)),"error",IF(AND(AD386="○",分岐管理シート!AG384&lt;27),"error","")))</f>
        <v/>
      </c>
      <c r="BZ386" s="641" t="str">
        <f>IF(OR(D386="", D386="R6_補正", D386="R7_予備"),
   "",IF(F386="","",IF(AND(VLOOKUP(AE386,―!$AH$15:$AI$40,2,FALSE) &lt;= VLOOKUP(AF386,―!$AH$15:$AI$40,2,FALSE),VLOOKUP(AF386,―!$AH$15:$AI$40,2,FALSE) &lt;= VLOOKUP(AG386,―!$AH$15:$AI$40,2,FALSE)),"","error")))</f>
        <v/>
      </c>
      <c r="CA386" s="647"/>
      <c r="CB386" s="638"/>
      <c r="CC386" s="638"/>
      <c r="CD386" s="644" t="str">
        <f>IF(F386="","",IF(OR(分岐管理シート!AJ384&lt;1,分岐管理シート!AJ384&gt;88),"error",""))</f>
        <v/>
      </c>
      <c r="CE386" s="644" t="str">
        <f t="shared" si="109"/>
        <v/>
      </c>
      <c r="CF386" s="644" t="str">
        <f>IF(F386="","",IF(OR(AND(分岐管理シート!D384=4, OR(分岐管理シート!AQ384&lt;4, 分岐管理シート!AQ384&gt;9)),AND(OR(分岐管理シート!D384=8, 分岐管理シート!D384=10), OR(分岐管理シート!AQ384&lt;7, 分岐管理シート!AQ384&gt;9))),"error",""))</f>
        <v/>
      </c>
      <c r="CG386" s="644" t="str">
        <f t="shared" si="123"/>
        <v/>
      </c>
      <c r="CH386" s="644" t="str">
        <f>分岐管理シート!BD384</f>
        <v/>
      </c>
      <c r="CI386" s="666" t="str">
        <f t="shared" si="124"/>
        <v/>
      </c>
    </row>
    <row r="387" spans="1:87" ht="24" x14ac:dyDescent="0.15">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88"/>
      <c r="AN387" s="567"/>
      <c r="AO387" s="691"/>
      <c r="AP387" s="564"/>
      <c r="AQ387" s="568"/>
      <c r="AR387" s="622"/>
      <c r="AS387" s="628"/>
      <c r="AT387" s="633"/>
      <c r="AU387" s="655" t="str">
        <f t="shared" si="111"/>
        <v/>
      </c>
      <c r="AV387" s="655" t="str">
        <f t="shared" si="112"/>
        <v/>
      </c>
      <c r="AW387" s="655" t="str">
        <f t="shared" si="101"/>
        <v/>
      </c>
      <c r="AX387" s="655" t="str">
        <f t="shared" si="102"/>
        <v/>
      </c>
      <c r="AY387" s="655" t="str">
        <f t="shared" si="103"/>
        <v/>
      </c>
      <c r="AZ387" s="655" t="str">
        <f>IF(F387="","",IF(OR(AND(分岐管理シート!D385=4,J387="Ⅱ．物価高の克服"),AND(分岐管理シート!D385=8,J387="米国関税措置"),AND(分岐管理シート!D385=10,J387="Ⅰ．生活の安全保障・物価高への対応")),"","error"))</f>
        <v/>
      </c>
      <c r="BA387" s="644" t="str">
        <f t="shared" si="104"/>
        <v/>
      </c>
      <c r="BB387" s="644" t="str">
        <f t="shared" si="113"/>
        <v/>
      </c>
      <c r="BC387" s="656" t="str">
        <f t="shared" si="119"/>
        <v/>
      </c>
      <c r="BD387" s="657" t="str">
        <f t="shared" si="115"/>
        <v/>
      </c>
      <c r="BE387" s="644" t="str">
        <f t="shared" si="116"/>
        <v/>
      </c>
      <c r="BF387" s="655" t="str" cm="1">
        <f t="array" ref="BF387">IF(SUMPRODUCT(COUNTIF(M387:O387, M387:O387))&gt;COUNTA(M387:O387),"error","")</f>
        <v/>
      </c>
      <c r="BG387" s="644" t="str">
        <f t="shared" si="120"/>
        <v/>
      </c>
      <c r="BH387" s="644" t="str">
        <f t="shared" si="121"/>
        <v/>
      </c>
      <c r="BI387" s="644" t="str">
        <f t="shared" si="114"/>
        <v/>
      </c>
      <c r="BJ387" s="647"/>
      <c r="BK387" s="638"/>
      <c r="BL387" s="644" t="str">
        <f t="shared" si="105"/>
        <v/>
      </c>
      <c r="BM387" s="644" t="str">
        <f t="shared" si="110"/>
        <v/>
      </c>
      <c r="BN387" s="644" t="str">
        <f t="shared" si="106"/>
        <v/>
      </c>
      <c r="BO387" s="644" t="str">
        <f t="shared" si="122"/>
        <v/>
      </c>
      <c r="BP387" s="641"/>
      <c r="BQ387" s="644"/>
      <c r="BR387" s="638"/>
      <c r="BS387" s="638"/>
      <c r="BT387" s="644" t="str">
        <f t="shared" si="107"/>
        <v/>
      </c>
      <c r="BU387" s="644" t="str">
        <f t="shared" si="108"/>
        <v/>
      </c>
      <c r="BV387" s="644" t="str">
        <f>IF(F387="","",IF(OR(分岐管理シート!AE385&lt;27,分岐管理シート!AE385&gt;38),"error",""))</f>
        <v/>
      </c>
      <c r="BW387" s="644" t="str">
        <f>IF(AND(D387="R7_補正", OR(分岐管理シート!AF385&lt;27,分岐管理シート!AF385&gt;38)),"error","")</f>
        <v/>
      </c>
      <c r="BX387" s="644" t="str">
        <f>IF(F387="","",IF(OR(分岐管理シート!AG385&lt;27,分岐管理シート!AG385&gt;39),"error",""))</f>
        <v/>
      </c>
      <c r="BY387" s="644" t="str">
        <f>IF(F387="","",IF(AND(AD387="－",OR(分岐管理シート!AG385&lt;27,分岐管理シート!AG385&gt;38)),"error",IF(AND(AD387="○",分岐管理シート!AG385&lt;27),"error","")))</f>
        <v/>
      </c>
      <c r="BZ387" s="641" t="str">
        <f>IF(OR(D387="", D387="R6_補正", D387="R7_予備"),
   "",IF(F387="","",IF(AND(VLOOKUP(AE387,―!$AH$15:$AI$40,2,FALSE) &lt;= VLOOKUP(AF387,―!$AH$15:$AI$40,2,FALSE),VLOOKUP(AF387,―!$AH$15:$AI$40,2,FALSE) &lt;= VLOOKUP(AG387,―!$AH$15:$AI$40,2,FALSE)),"","error")))</f>
        <v/>
      </c>
      <c r="CA387" s="647"/>
      <c r="CB387" s="638"/>
      <c r="CC387" s="638"/>
      <c r="CD387" s="644" t="str">
        <f>IF(F387="","",IF(OR(分岐管理シート!AJ385&lt;1,分岐管理シート!AJ385&gt;88),"error",""))</f>
        <v/>
      </c>
      <c r="CE387" s="644" t="str">
        <f t="shared" si="109"/>
        <v/>
      </c>
      <c r="CF387" s="644" t="str">
        <f>IF(F387="","",IF(OR(AND(分岐管理シート!D385=4, OR(分岐管理シート!AQ385&lt;4, 分岐管理シート!AQ385&gt;9)),AND(OR(分岐管理シート!D385=8, 分岐管理シート!D385=10), OR(分岐管理シート!AQ385&lt;7, 分岐管理シート!AQ385&gt;9))),"error",""))</f>
        <v/>
      </c>
      <c r="CG387" s="644" t="str">
        <f t="shared" si="123"/>
        <v/>
      </c>
      <c r="CH387" s="644" t="str">
        <f>分岐管理シート!BD385</f>
        <v/>
      </c>
      <c r="CI387" s="666" t="str">
        <f t="shared" si="124"/>
        <v/>
      </c>
    </row>
    <row r="388" spans="1:87" ht="24" x14ac:dyDescent="0.15">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88"/>
      <c r="AN388" s="567"/>
      <c r="AO388" s="691"/>
      <c r="AP388" s="564"/>
      <c r="AQ388" s="568"/>
      <c r="AR388" s="622"/>
      <c r="AS388" s="628"/>
      <c r="AT388" s="633"/>
      <c r="AU388" s="655" t="str">
        <f t="shared" si="111"/>
        <v/>
      </c>
      <c r="AV388" s="655" t="str">
        <f t="shared" si="112"/>
        <v/>
      </c>
      <c r="AW388" s="655" t="str">
        <f t="shared" si="101"/>
        <v/>
      </c>
      <c r="AX388" s="655" t="str">
        <f t="shared" si="102"/>
        <v/>
      </c>
      <c r="AY388" s="655" t="str">
        <f t="shared" si="103"/>
        <v/>
      </c>
      <c r="AZ388" s="655" t="str">
        <f>IF(F388="","",IF(OR(AND(分岐管理シート!D386=4,J388="Ⅱ．物価高の克服"),AND(分岐管理シート!D386=8,J388="米国関税措置"),AND(分岐管理シート!D386=10,J388="Ⅰ．生活の安全保障・物価高への対応")),"","error"))</f>
        <v/>
      </c>
      <c r="BA388" s="644" t="str">
        <f t="shared" si="104"/>
        <v/>
      </c>
      <c r="BB388" s="644" t="str">
        <f t="shared" si="113"/>
        <v/>
      </c>
      <c r="BC388" s="656" t="str">
        <f t="shared" si="119"/>
        <v/>
      </c>
      <c r="BD388" s="657" t="str">
        <f t="shared" si="115"/>
        <v/>
      </c>
      <c r="BE388" s="644" t="str">
        <f t="shared" si="116"/>
        <v/>
      </c>
      <c r="BF388" s="655" t="str" cm="1">
        <f t="array" ref="BF388">IF(SUMPRODUCT(COUNTIF(M388:O388, M388:O388))&gt;COUNTA(M388:O388),"error","")</f>
        <v/>
      </c>
      <c r="BG388" s="644" t="str">
        <f t="shared" si="120"/>
        <v/>
      </c>
      <c r="BH388" s="644" t="str">
        <f t="shared" si="121"/>
        <v/>
      </c>
      <c r="BI388" s="644" t="str">
        <f t="shared" si="114"/>
        <v/>
      </c>
      <c r="BJ388" s="647"/>
      <c r="BK388" s="638"/>
      <c r="BL388" s="644" t="str">
        <f t="shared" si="105"/>
        <v/>
      </c>
      <c r="BM388" s="644" t="str">
        <f t="shared" si="110"/>
        <v/>
      </c>
      <c r="BN388" s="644" t="str">
        <f t="shared" si="106"/>
        <v/>
      </c>
      <c r="BO388" s="644" t="str">
        <f t="shared" si="122"/>
        <v/>
      </c>
      <c r="BP388" s="641"/>
      <c r="BQ388" s="644"/>
      <c r="BR388" s="638"/>
      <c r="BS388" s="638"/>
      <c r="BT388" s="644" t="str">
        <f t="shared" si="107"/>
        <v/>
      </c>
      <c r="BU388" s="644" t="str">
        <f t="shared" si="108"/>
        <v/>
      </c>
      <c r="BV388" s="644" t="str">
        <f>IF(F388="","",IF(OR(分岐管理シート!AE386&lt;27,分岐管理シート!AE386&gt;38),"error",""))</f>
        <v/>
      </c>
      <c r="BW388" s="644" t="str">
        <f>IF(AND(D388="R7_補正", OR(分岐管理シート!AF386&lt;27,分岐管理シート!AF386&gt;38)),"error","")</f>
        <v/>
      </c>
      <c r="BX388" s="644" t="str">
        <f>IF(F388="","",IF(OR(分岐管理シート!AG386&lt;27,分岐管理シート!AG386&gt;39),"error",""))</f>
        <v/>
      </c>
      <c r="BY388" s="644" t="str">
        <f>IF(F388="","",IF(AND(AD388="－",OR(分岐管理シート!AG386&lt;27,分岐管理シート!AG386&gt;38)),"error",IF(AND(AD388="○",分岐管理シート!AG386&lt;27),"error","")))</f>
        <v/>
      </c>
      <c r="BZ388" s="641" t="str">
        <f>IF(OR(D388="", D388="R6_補正", D388="R7_予備"),
   "",IF(F388="","",IF(AND(VLOOKUP(AE388,―!$AH$15:$AI$40,2,FALSE) &lt;= VLOOKUP(AF388,―!$AH$15:$AI$40,2,FALSE),VLOOKUP(AF388,―!$AH$15:$AI$40,2,FALSE) &lt;= VLOOKUP(AG388,―!$AH$15:$AI$40,2,FALSE)),"","error")))</f>
        <v/>
      </c>
      <c r="CA388" s="647"/>
      <c r="CB388" s="638"/>
      <c r="CC388" s="638"/>
      <c r="CD388" s="644" t="str">
        <f>IF(F388="","",IF(OR(分岐管理シート!AJ386&lt;1,分岐管理シート!AJ386&gt;88),"error",""))</f>
        <v/>
      </c>
      <c r="CE388" s="644" t="str">
        <f t="shared" si="109"/>
        <v/>
      </c>
      <c r="CF388" s="644" t="str">
        <f>IF(F388="","",IF(OR(AND(分岐管理シート!D386=4, OR(分岐管理シート!AQ386&lt;4, 分岐管理シート!AQ386&gt;9)),AND(OR(分岐管理シート!D386=8, 分岐管理シート!D386=10), OR(分岐管理シート!AQ386&lt;7, 分岐管理シート!AQ386&gt;9))),"error",""))</f>
        <v/>
      </c>
      <c r="CG388" s="644" t="str">
        <f t="shared" si="123"/>
        <v/>
      </c>
      <c r="CH388" s="644" t="str">
        <f>分岐管理シート!BD386</f>
        <v/>
      </c>
      <c r="CI388" s="666" t="str">
        <f t="shared" si="124"/>
        <v/>
      </c>
    </row>
    <row r="389" spans="1:87" ht="24" x14ac:dyDescent="0.15">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88"/>
      <c r="AN389" s="567"/>
      <c r="AO389" s="691"/>
      <c r="AP389" s="564"/>
      <c r="AQ389" s="568"/>
      <c r="AR389" s="622"/>
      <c r="AS389" s="628"/>
      <c r="AT389" s="633"/>
      <c r="AU389" s="655" t="str">
        <f t="shared" si="111"/>
        <v/>
      </c>
      <c r="AV389" s="655" t="str">
        <f t="shared" si="112"/>
        <v/>
      </c>
      <c r="AW389" s="655" t="str">
        <f t="shared" si="101"/>
        <v/>
      </c>
      <c r="AX389" s="655" t="str">
        <f t="shared" si="102"/>
        <v/>
      </c>
      <c r="AY389" s="655" t="str">
        <f t="shared" si="103"/>
        <v/>
      </c>
      <c r="AZ389" s="655" t="str">
        <f>IF(F389="","",IF(OR(AND(分岐管理シート!D387=4,J389="Ⅱ．物価高の克服"),AND(分岐管理シート!D387=8,J389="米国関税措置"),AND(分岐管理シート!D387=10,J389="Ⅰ．生活の安全保障・物価高への対応")),"","error"))</f>
        <v/>
      </c>
      <c r="BA389" s="644" t="str">
        <f t="shared" si="104"/>
        <v/>
      </c>
      <c r="BB389" s="644" t="str">
        <f t="shared" si="113"/>
        <v/>
      </c>
      <c r="BC389" s="656" t="str">
        <f t="shared" si="119"/>
        <v/>
      </c>
      <c r="BD389" s="657" t="str">
        <f t="shared" si="115"/>
        <v/>
      </c>
      <c r="BE389" s="644" t="str">
        <f t="shared" si="116"/>
        <v/>
      </c>
      <c r="BF389" s="655" t="str" cm="1">
        <f t="array" ref="BF389">IF(SUMPRODUCT(COUNTIF(M389:O389, M389:O389))&gt;COUNTA(M389:O389),"error","")</f>
        <v/>
      </c>
      <c r="BG389" s="644" t="str">
        <f t="shared" si="120"/>
        <v/>
      </c>
      <c r="BH389" s="644" t="str">
        <f t="shared" si="121"/>
        <v/>
      </c>
      <c r="BI389" s="644" t="str">
        <f t="shared" si="114"/>
        <v/>
      </c>
      <c r="BJ389" s="647"/>
      <c r="BK389" s="638"/>
      <c r="BL389" s="644" t="str">
        <f t="shared" si="105"/>
        <v/>
      </c>
      <c r="BM389" s="644" t="str">
        <f t="shared" si="110"/>
        <v/>
      </c>
      <c r="BN389" s="644" t="str">
        <f t="shared" si="106"/>
        <v/>
      </c>
      <c r="BO389" s="644" t="str">
        <f t="shared" si="122"/>
        <v/>
      </c>
      <c r="BP389" s="641"/>
      <c r="BQ389" s="644"/>
      <c r="BR389" s="638"/>
      <c r="BS389" s="638"/>
      <c r="BT389" s="644" t="str">
        <f t="shared" si="107"/>
        <v/>
      </c>
      <c r="BU389" s="644" t="str">
        <f t="shared" si="108"/>
        <v/>
      </c>
      <c r="BV389" s="644" t="str">
        <f>IF(F389="","",IF(OR(分岐管理シート!AE387&lt;27,分岐管理シート!AE387&gt;38),"error",""))</f>
        <v/>
      </c>
      <c r="BW389" s="644" t="str">
        <f>IF(AND(D389="R7_補正", OR(分岐管理シート!AF387&lt;27,分岐管理シート!AF387&gt;38)),"error","")</f>
        <v/>
      </c>
      <c r="BX389" s="644" t="str">
        <f>IF(F389="","",IF(OR(分岐管理シート!AG387&lt;27,分岐管理シート!AG387&gt;39),"error",""))</f>
        <v/>
      </c>
      <c r="BY389" s="644" t="str">
        <f>IF(F389="","",IF(AND(AD389="－",OR(分岐管理シート!AG387&lt;27,分岐管理シート!AG387&gt;38)),"error",IF(AND(AD389="○",分岐管理シート!AG387&lt;27),"error","")))</f>
        <v/>
      </c>
      <c r="BZ389" s="641" t="str">
        <f>IF(OR(D389="", D389="R6_補正", D389="R7_予備"),
   "",IF(F389="","",IF(AND(VLOOKUP(AE389,―!$AH$15:$AI$40,2,FALSE) &lt;= VLOOKUP(AF389,―!$AH$15:$AI$40,2,FALSE),VLOOKUP(AF389,―!$AH$15:$AI$40,2,FALSE) &lt;= VLOOKUP(AG389,―!$AH$15:$AI$40,2,FALSE)),"","error")))</f>
        <v/>
      </c>
      <c r="CA389" s="647"/>
      <c r="CB389" s="638"/>
      <c r="CC389" s="638"/>
      <c r="CD389" s="644" t="str">
        <f>IF(F389="","",IF(OR(分岐管理シート!AJ387&lt;1,分岐管理シート!AJ387&gt;88),"error",""))</f>
        <v/>
      </c>
      <c r="CE389" s="644" t="str">
        <f t="shared" si="109"/>
        <v/>
      </c>
      <c r="CF389" s="644" t="str">
        <f>IF(F389="","",IF(OR(AND(分岐管理シート!D387=4, OR(分岐管理シート!AQ387&lt;4, 分岐管理シート!AQ387&gt;9)),AND(OR(分岐管理シート!D387=8, 分岐管理シート!D387=10), OR(分岐管理シート!AQ387&lt;7, 分岐管理シート!AQ387&gt;9))),"error",""))</f>
        <v/>
      </c>
      <c r="CG389" s="644" t="str">
        <f t="shared" si="123"/>
        <v/>
      </c>
      <c r="CH389" s="644" t="str">
        <f>分岐管理シート!BD387</f>
        <v/>
      </c>
      <c r="CI389" s="666" t="str">
        <f t="shared" si="124"/>
        <v/>
      </c>
    </row>
    <row r="390" spans="1:87" ht="24" x14ac:dyDescent="0.15">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88"/>
      <c r="AN390" s="567"/>
      <c r="AO390" s="691"/>
      <c r="AP390" s="564"/>
      <c r="AQ390" s="568"/>
      <c r="AR390" s="622"/>
      <c r="AS390" s="628"/>
      <c r="AT390" s="633"/>
      <c r="AU390" s="655" t="str">
        <f t="shared" si="111"/>
        <v/>
      </c>
      <c r="AV390" s="655" t="str">
        <f t="shared" si="112"/>
        <v/>
      </c>
      <c r="AW390" s="655" t="str">
        <f t="shared" si="101"/>
        <v/>
      </c>
      <c r="AX390" s="655" t="str">
        <f t="shared" si="102"/>
        <v/>
      </c>
      <c r="AY390" s="655" t="str">
        <f t="shared" si="103"/>
        <v/>
      </c>
      <c r="AZ390" s="655" t="str">
        <f>IF(F390="","",IF(OR(AND(分岐管理シート!D388=4,J390="Ⅱ．物価高の克服"),AND(分岐管理シート!D388=8,J390="米国関税措置"),AND(分岐管理シート!D388=10,J390="Ⅰ．生活の安全保障・物価高への対応")),"","error"))</f>
        <v/>
      </c>
      <c r="BA390" s="644" t="str">
        <f t="shared" si="104"/>
        <v/>
      </c>
      <c r="BB390" s="644" t="str">
        <f t="shared" si="113"/>
        <v/>
      </c>
      <c r="BC390" s="656" t="str">
        <f t="shared" si="119"/>
        <v/>
      </c>
      <c r="BD390" s="657" t="str">
        <f t="shared" si="115"/>
        <v/>
      </c>
      <c r="BE390" s="644" t="str">
        <f t="shared" si="116"/>
        <v/>
      </c>
      <c r="BF390" s="655" t="str" cm="1">
        <f t="array" ref="BF390">IF(SUMPRODUCT(COUNTIF(M390:O390, M390:O390))&gt;COUNTA(M390:O390),"error","")</f>
        <v/>
      </c>
      <c r="BG390" s="644" t="str">
        <f t="shared" si="120"/>
        <v/>
      </c>
      <c r="BH390" s="644" t="str">
        <f t="shared" si="121"/>
        <v/>
      </c>
      <c r="BI390" s="644" t="str">
        <f t="shared" si="114"/>
        <v/>
      </c>
      <c r="BJ390" s="647"/>
      <c r="BK390" s="638"/>
      <c r="BL390" s="644" t="str">
        <f t="shared" si="105"/>
        <v/>
      </c>
      <c r="BM390" s="644" t="str">
        <f t="shared" si="110"/>
        <v/>
      </c>
      <c r="BN390" s="644" t="str">
        <f t="shared" si="106"/>
        <v/>
      </c>
      <c r="BO390" s="644" t="str">
        <f t="shared" si="122"/>
        <v/>
      </c>
      <c r="BP390" s="641"/>
      <c r="BQ390" s="644"/>
      <c r="BR390" s="638"/>
      <c r="BS390" s="638"/>
      <c r="BT390" s="644" t="str">
        <f t="shared" si="107"/>
        <v/>
      </c>
      <c r="BU390" s="644" t="str">
        <f t="shared" si="108"/>
        <v/>
      </c>
      <c r="BV390" s="644" t="str">
        <f>IF(F390="","",IF(OR(分岐管理シート!AE388&lt;27,分岐管理シート!AE388&gt;38),"error",""))</f>
        <v/>
      </c>
      <c r="BW390" s="644" t="str">
        <f>IF(AND(D390="R7_補正", OR(分岐管理シート!AF388&lt;27,分岐管理シート!AF388&gt;38)),"error","")</f>
        <v/>
      </c>
      <c r="BX390" s="644" t="str">
        <f>IF(F390="","",IF(OR(分岐管理シート!AG388&lt;27,分岐管理シート!AG388&gt;39),"error",""))</f>
        <v/>
      </c>
      <c r="BY390" s="644" t="str">
        <f>IF(F390="","",IF(AND(AD390="－",OR(分岐管理シート!AG388&lt;27,分岐管理シート!AG388&gt;38)),"error",IF(AND(AD390="○",分岐管理シート!AG388&lt;27),"error","")))</f>
        <v/>
      </c>
      <c r="BZ390" s="641" t="str">
        <f>IF(OR(D390="", D390="R6_補正", D390="R7_予備"),
   "",IF(F390="","",IF(AND(VLOOKUP(AE390,―!$AH$15:$AI$40,2,FALSE) &lt;= VLOOKUP(AF390,―!$AH$15:$AI$40,2,FALSE),VLOOKUP(AF390,―!$AH$15:$AI$40,2,FALSE) &lt;= VLOOKUP(AG390,―!$AH$15:$AI$40,2,FALSE)),"","error")))</f>
        <v/>
      </c>
      <c r="CA390" s="647"/>
      <c r="CB390" s="638"/>
      <c r="CC390" s="638"/>
      <c r="CD390" s="644" t="str">
        <f>IF(F390="","",IF(OR(分岐管理シート!AJ388&lt;1,分岐管理シート!AJ388&gt;88),"error",""))</f>
        <v/>
      </c>
      <c r="CE390" s="644" t="str">
        <f t="shared" si="109"/>
        <v/>
      </c>
      <c r="CF390" s="644" t="str">
        <f>IF(F390="","",IF(OR(AND(分岐管理シート!D388=4, OR(分岐管理シート!AQ388&lt;4, 分岐管理シート!AQ388&gt;9)),AND(OR(分岐管理シート!D388=8, 分岐管理シート!D388=10), OR(分岐管理シート!AQ388&lt;7, 分岐管理シート!AQ388&gt;9))),"error",""))</f>
        <v/>
      </c>
      <c r="CG390" s="644" t="str">
        <f t="shared" si="123"/>
        <v/>
      </c>
      <c r="CH390" s="644" t="str">
        <f>分岐管理シート!BD388</f>
        <v/>
      </c>
      <c r="CI390" s="666" t="str">
        <f t="shared" si="124"/>
        <v/>
      </c>
    </row>
    <row r="391" spans="1:87" ht="24" x14ac:dyDescent="0.15">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88"/>
      <c r="AN391" s="567"/>
      <c r="AO391" s="691"/>
      <c r="AP391" s="564"/>
      <c r="AQ391" s="568"/>
      <c r="AR391" s="622"/>
      <c r="AS391" s="628"/>
      <c r="AT391" s="633"/>
      <c r="AU391" s="655" t="str">
        <f t="shared" si="111"/>
        <v/>
      </c>
      <c r="AV391" s="655" t="str">
        <f t="shared" si="112"/>
        <v/>
      </c>
      <c r="AW391" s="655" t="str">
        <f t="shared" si="101"/>
        <v/>
      </c>
      <c r="AX391" s="655" t="str">
        <f t="shared" si="102"/>
        <v/>
      </c>
      <c r="AY391" s="655" t="str">
        <f t="shared" si="103"/>
        <v/>
      </c>
      <c r="AZ391" s="655" t="str">
        <f>IF(F391="","",IF(OR(AND(分岐管理シート!D389=4,J391="Ⅱ．物価高の克服"),AND(分岐管理シート!D389=8,J391="米国関税措置"),AND(分岐管理シート!D389=10,J391="Ⅰ．生活の安全保障・物価高への対応")),"","error"))</f>
        <v/>
      </c>
      <c r="BA391" s="644" t="str">
        <f t="shared" si="104"/>
        <v/>
      </c>
      <c r="BB391" s="644" t="str">
        <f t="shared" si="113"/>
        <v/>
      </c>
      <c r="BC391" s="656" t="str">
        <f t="shared" si="119"/>
        <v/>
      </c>
      <c r="BD391" s="657" t="str">
        <f t="shared" si="115"/>
        <v/>
      </c>
      <c r="BE391" s="644" t="str">
        <f t="shared" si="116"/>
        <v/>
      </c>
      <c r="BF391" s="655" t="str" cm="1">
        <f t="array" ref="BF391">IF(SUMPRODUCT(COUNTIF(M391:O391, M391:O391))&gt;COUNTA(M391:O391),"error","")</f>
        <v/>
      </c>
      <c r="BG391" s="644" t="str">
        <f t="shared" si="120"/>
        <v/>
      </c>
      <c r="BH391" s="644" t="str">
        <f t="shared" si="121"/>
        <v/>
      </c>
      <c r="BI391" s="644" t="str">
        <f t="shared" si="114"/>
        <v/>
      </c>
      <c r="BJ391" s="647"/>
      <c r="BK391" s="638"/>
      <c r="BL391" s="644" t="str">
        <f t="shared" si="105"/>
        <v/>
      </c>
      <c r="BM391" s="644" t="str">
        <f t="shared" si="110"/>
        <v/>
      </c>
      <c r="BN391" s="644" t="str">
        <f t="shared" si="106"/>
        <v/>
      </c>
      <c r="BO391" s="644" t="str">
        <f t="shared" si="122"/>
        <v/>
      </c>
      <c r="BP391" s="641"/>
      <c r="BQ391" s="644"/>
      <c r="BR391" s="638"/>
      <c r="BS391" s="638"/>
      <c r="BT391" s="644" t="str">
        <f t="shared" si="107"/>
        <v/>
      </c>
      <c r="BU391" s="644" t="str">
        <f t="shared" si="108"/>
        <v/>
      </c>
      <c r="BV391" s="644" t="str">
        <f>IF(F391="","",IF(OR(分岐管理シート!AE389&lt;27,分岐管理シート!AE389&gt;38),"error",""))</f>
        <v/>
      </c>
      <c r="BW391" s="644" t="str">
        <f>IF(AND(D391="R7_補正", OR(分岐管理シート!AF389&lt;27,分岐管理シート!AF389&gt;38)),"error","")</f>
        <v/>
      </c>
      <c r="BX391" s="644" t="str">
        <f>IF(F391="","",IF(OR(分岐管理シート!AG389&lt;27,分岐管理シート!AG389&gt;39),"error",""))</f>
        <v/>
      </c>
      <c r="BY391" s="644" t="str">
        <f>IF(F391="","",IF(AND(AD391="－",OR(分岐管理シート!AG389&lt;27,分岐管理シート!AG389&gt;38)),"error",IF(AND(AD391="○",分岐管理シート!AG389&lt;27),"error","")))</f>
        <v/>
      </c>
      <c r="BZ391" s="641" t="str">
        <f>IF(OR(D391="", D391="R6_補正", D391="R7_予備"),
   "",IF(F391="","",IF(AND(VLOOKUP(AE391,―!$AH$15:$AI$40,2,FALSE) &lt;= VLOOKUP(AF391,―!$AH$15:$AI$40,2,FALSE),VLOOKUP(AF391,―!$AH$15:$AI$40,2,FALSE) &lt;= VLOOKUP(AG391,―!$AH$15:$AI$40,2,FALSE)),"","error")))</f>
        <v/>
      </c>
      <c r="CA391" s="647"/>
      <c r="CB391" s="638"/>
      <c r="CC391" s="638"/>
      <c r="CD391" s="644" t="str">
        <f>IF(F391="","",IF(OR(分岐管理シート!AJ389&lt;1,分岐管理シート!AJ389&gt;88),"error",""))</f>
        <v/>
      </c>
      <c r="CE391" s="644" t="str">
        <f t="shared" si="109"/>
        <v/>
      </c>
      <c r="CF391" s="644" t="str">
        <f>IF(F391="","",IF(OR(AND(分岐管理シート!D389=4, OR(分岐管理シート!AQ389&lt;4, 分岐管理シート!AQ389&gt;9)),AND(OR(分岐管理シート!D389=8, 分岐管理シート!D389=10), OR(分岐管理シート!AQ389&lt;7, 分岐管理シート!AQ389&gt;9))),"error",""))</f>
        <v/>
      </c>
      <c r="CG391" s="644" t="str">
        <f t="shared" si="123"/>
        <v/>
      </c>
      <c r="CH391" s="644" t="str">
        <f>分岐管理シート!BD389</f>
        <v/>
      </c>
      <c r="CI391" s="666" t="str">
        <f t="shared" si="124"/>
        <v/>
      </c>
    </row>
    <row r="392" spans="1:87" ht="24" x14ac:dyDescent="0.15">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88"/>
      <c r="AN392" s="567"/>
      <c r="AO392" s="691"/>
      <c r="AP392" s="564"/>
      <c r="AQ392" s="568"/>
      <c r="AR392" s="622"/>
      <c r="AS392" s="628"/>
      <c r="AT392" s="633"/>
      <c r="AU392" s="655" t="str">
        <f t="shared" si="111"/>
        <v/>
      </c>
      <c r="AV392" s="655" t="str">
        <f t="shared" si="112"/>
        <v/>
      </c>
      <c r="AW392" s="655" t="str">
        <f t="shared" si="101"/>
        <v/>
      </c>
      <c r="AX392" s="655" t="str">
        <f t="shared" si="102"/>
        <v/>
      </c>
      <c r="AY392" s="655" t="str">
        <f t="shared" si="103"/>
        <v/>
      </c>
      <c r="AZ392" s="655" t="str">
        <f>IF(F392="","",IF(OR(AND(分岐管理シート!D390=4,J392="Ⅱ．物価高の克服"),AND(分岐管理シート!D390=8,J392="米国関税措置"),AND(分岐管理シート!D390=10,J392="Ⅰ．生活の安全保障・物価高への対応")),"","error"))</f>
        <v/>
      </c>
      <c r="BA392" s="644" t="str">
        <f t="shared" si="104"/>
        <v/>
      </c>
      <c r="BB392" s="644" t="str">
        <f t="shared" si="113"/>
        <v/>
      </c>
      <c r="BC392" s="656" t="str">
        <f t="shared" si="119"/>
        <v/>
      </c>
      <c r="BD392" s="657" t="str">
        <f t="shared" si="115"/>
        <v/>
      </c>
      <c r="BE392" s="644" t="str">
        <f t="shared" si="116"/>
        <v/>
      </c>
      <c r="BF392" s="655" t="str" cm="1">
        <f t="array" ref="BF392">IF(SUMPRODUCT(COUNTIF(M392:O392, M392:O392))&gt;COUNTA(M392:O392),"error","")</f>
        <v/>
      </c>
      <c r="BG392" s="644" t="str">
        <f t="shared" si="120"/>
        <v/>
      </c>
      <c r="BH392" s="644" t="str">
        <f t="shared" si="121"/>
        <v/>
      </c>
      <c r="BI392" s="644" t="str">
        <f t="shared" si="114"/>
        <v/>
      </c>
      <c r="BJ392" s="647"/>
      <c r="BK392" s="638"/>
      <c r="BL392" s="644" t="str">
        <f t="shared" si="105"/>
        <v/>
      </c>
      <c r="BM392" s="644" t="str">
        <f t="shared" si="110"/>
        <v/>
      </c>
      <c r="BN392" s="644" t="str">
        <f t="shared" si="106"/>
        <v/>
      </c>
      <c r="BO392" s="644" t="str">
        <f t="shared" si="122"/>
        <v/>
      </c>
      <c r="BP392" s="641"/>
      <c r="BQ392" s="644"/>
      <c r="BR392" s="638"/>
      <c r="BS392" s="638"/>
      <c r="BT392" s="644" t="str">
        <f t="shared" si="107"/>
        <v/>
      </c>
      <c r="BU392" s="644" t="str">
        <f t="shared" si="108"/>
        <v/>
      </c>
      <c r="BV392" s="644" t="str">
        <f>IF(F392="","",IF(OR(分岐管理シート!AE390&lt;27,分岐管理シート!AE390&gt;38),"error",""))</f>
        <v/>
      </c>
      <c r="BW392" s="644" t="str">
        <f>IF(AND(D392="R7_補正", OR(分岐管理シート!AF390&lt;27,分岐管理シート!AF390&gt;38)),"error","")</f>
        <v/>
      </c>
      <c r="BX392" s="644" t="str">
        <f>IF(F392="","",IF(OR(分岐管理シート!AG390&lt;27,分岐管理シート!AG390&gt;39),"error",""))</f>
        <v/>
      </c>
      <c r="BY392" s="644" t="str">
        <f>IF(F392="","",IF(AND(AD392="－",OR(分岐管理シート!AG390&lt;27,分岐管理シート!AG390&gt;38)),"error",IF(AND(AD392="○",分岐管理シート!AG390&lt;27),"error","")))</f>
        <v/>
      </c>
      <c r="BZ392" s="641" t="str">
        <f>IF(OR(D392="", D392="R6_補正", D392="R7_予備"),
   "",IF(F392="","",IF(AND(VLOOKUP(AE392,―!$AH$15:$AI$40,2,FALSE) &lt;= VLOOKUP(AF392,―!$AH$15:$AI$40,2,FALSE),VLOOKUP(AF392,―!$AH$15:$AI$40,2,FALSE) &lt;= VLOOKUP(AG392,―!$AH$15:$AI$40,2,FALSE)),"","error")))</f>
        <v/>
      </c>
      <c r="CA392" s="647"/>
      <c r="CB392" s="638"/>
      <c r="CC392" s="638"/>
      <c r="CD392" s="644" t="str">
        <f>IF(F392="","",IF(OR(分岐管理シート!AJ390&lt;1,分岐管理シート!AJ390&gt;88),"error",""))</f>
        <v/>
      </c>
      <c r="CE392" s="644" t="str">
        <f t="shared" si="109"/>
        <v/>
      </c>
      <c r="CF392" s="644" t="str">
        <f>IF(F392="","",IF(OR(AND(分岐管理シート!D390=4, OR(分岐管理シート!AQ390&lt;4, 分岐管理シート!AQ390&gt;9)),AND(OR(分岐管理シート!D390=8, 分岐管理シート!D390=10), OR(分岐管理シート!AQ390&lt;7, 分岐管理シート!AQ390&gt;9))),"error",""))</f>
        <v/>
      </c>
      <c r="CG392" s="644" t="str">
        <f t="shared" si="123"/>
        <v/>
      </c>
      <c r="CH392" s="644" t="str">
        <f>分岐管理シート!BD390</f>
        <v/>
      </c>
      <c r="CI392" s="666" t="str">
        <f t="shared" si="124"/>
        <v/>
      </c>
    </row>
    <row r="393" spans="1:87" ht="24" x14ac:dyDescent="0.15">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88"/>
      <c r="AN393" s="567"/>
      <c r="AO393" s="691"/>
      <c r="AP393" s="564"/>
      <c r="AQ393" s="568"/>
      <c r="AR393" s="622"/>
      <c r="AS393" s="628"/>
      <c r="AT393" s="633"/>
      <c r="AU393" s="655" t="str">
        <f t="shared" si="111"/>
        <v/>
      </c>
      <c r="AV393" s="655" t="str">
        <f t="shared" si="112"/>
        <v/>
      </c>
      <c r="AW393" s="655" t="str">
        <f t="shared" si="101"/>
        <v/>
      </c>
      <c r="AX393" s="655" t="str">
        <f t="shared" si="102"/>
        <v/>
      </c>
      <c r="AY393" s="655" t="str">
        <f t="shared" si="103"/>
        <v/>
      </c>
      <c r="AZ393" s="655" t="str">
        <f>IF(F393="","",IF(OR(AND(分岐管理シート!D391=4,J393="Ⅱ．物価高の克服"),AND(分岐管理シート!D391=8,J393="米国関税措置"),AND(分岐管理シート!D391=10,J393="Ⅰ．生活の安全保障・物価高への対応")),"","error"))</f>
        <v/>
      </c>
      <c r="BA393" s="644" t="str">
        <f t="shared" si="104"/>
        <v/>
      </c>
      <c r="BB393" s="644" t="str">
        <f t="shared" si="113"/>
        <v/>
      </c>
      <c r="BC393" s="656" t="str">
        <f t="shared" si="119"/>
        <v/>
      </c>
      <c r="BD393" s="657" t="str">
        <f t="shared" si="115"/>
        <v/>
      </c>
      <c r="BE393" s="644" t="str">
        <f t="shared" si="116"/>
        <v/>
      </c>
      <c r="BF393" s="655" t="str" cm="1">
        <f t="array" ref="BF393">IF(SUMPRODUCT(COUNTIF(M393:O393, M393:O393))&gt;COUNTA(M393:O393),"error","")</f>
        <v/>
      </c>
      <c r="BG393" s="644" t="str">
        <f t="shared" si="120"/>
        <v/>
      </c>
      <c r="BH393" s="644" t="str">
        <f t="shared" si="121"/>
        <v/>
      </c>
      <c r="BI393" s="644" t="str">
        <f t="shared" si="114"/>
        <v/>
      </c>
      <c r="BJ393" s="647"/>
      <c r="BK393" s="638"/>
      <c r="BL393" s="644" t="str">
        <f t="shared" si="105"/>
        <v/>
      </c>
      <c r="BM393" s="644" t="str">
        <f t="shared" si="110"/>
        <v/>
      </c>
      <c r="BN393" s="644" t="str">
        <f t="shared" si="106"/>
        <v/>
      </c>
      <c r="BO393" s="644" t="str">
        <f t="shared" si="122"/>
        <v/>
      </c>
      <c r="BP393" s="641"/>
      <c r="BQ393" s="644"/>
      <c r="BR393" s="638"/>
      <c r="BS393" s="638"/>
      <c r="BT393" s="644" t="str">
        <f t="shared" si="107"/>
        <v/>
      </c>
      <c r="BU393" s="644" t="str">
        <f t="shared" si="108"/>
        <v/>
      </c>
      <c r="BV393" s="644" t="str">
        <f>IF(F393="","",IF(OR(分岐管理シート!AE391&lt;27,分岐管理シート!AE391&gt;38),"error",""))</f>
        <v/>
      </c>
      <c r="BW393" s="644" t="str">
        <f>IF(AND(D393="R7_補正", OR(分岐管理シート!AF391&lt;27,分岐管理シート!AF391&gt;38)),"error","")</f>
        <v/>
      </c>
      <c r="BX393" s="644" t="str">
        <f>IF(F393="","",IF(OR(分岐管理シート!AG391&lt;27,分岐管理シート!AG391&gt;39),"error",""))</f>
        <v/>
      </c>
      <c r="BY393" s="644" t="str">
        <f>IF(F393="","",IF(AND(AD393="－",OR(分岐管理シート!AG391&lt;27,分岐管理シート!AG391&gt;38)),"error",IF(AND(AD393="○",分岐管理シート!AG391&lt;27),"error","")))</f>
        <v/>
      </c>
      <c r="BZ393" s="641" t="str">
        <f>IF(OR(D393="", D393="R6_補正", D393="R7_予備"),
   "",IF(F393="","",IF(AND(VLOOKUP(AE393,―!$AH$15:$AI$40,2,FALSE) &lt;= VLOOKUP(AF393,―!$AH$15:$AI$40,2,FALSE),VLOOKUP(AF393,―!$AH$15:$AI$40,2,FALSE) &lt;= VLOOKUP(AG393,―!$AH$15:$AI$40,2,FALSE)),"","error")))</f>
        <v/>
      </c>
      <c r="CA393" s="647"/>
      <c r="CB393" s="638"/>
      <c r="CC393" s="638"/>
      <c r="CD393" s="644" t="str">
        <f>IF(F393="","",IF(OR(分岐管理シート!AJ391&lt;1,分岐管理シート!AJ391&gt;88),"error",""))</f>
        <v/>
      </c>
      <c r="CE393" s="644" t="str">
        <f t="shared" si="109"/>
        <v/>
      </c>
      <c r="CF393" s="644" t="str">
        <f>IF(F393="","",IF(OR(AND(分岐管理シート!D391=4, OR(分岐管理シート!AQ391&lt;4, 分岐管理シート!AQ391&gt;9)),AND(OR(分岐管理シート!D391=8, 分岐管理シート!D391=10), OR(分岐管理シート!AQ391&lt;7, 分岐管理シート!AQ391&gt;9))),"error",""))</f>
        <v/>
      </c>
      <c r="CG393" s="644" t="str">
        <f t="shared" si="123"/>
        <v/>
      </c>
      <c r="CH393" s="644" t="str">
        <f>分岐管理シート!BD391</f>
        <v/>
      </c>
      <c r="CI393" s="666" t="str">
        <f t="shared" si="124"/>
        <v/>
      </c>
    </row>
    <row r="394" spans="1:87" ht="24" x14ac:dyDescent="0.15">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88"/>
      <c r="AN394" s="567"/>
      <c r="AO394" s="691"/>
      <c r="AP394" s="564"/>
      <c r="AQ394" s="568"/>
      <c r="AR394" s="622"/>
      <c r="AS394" s="628"/>
      <c r="AT394" s="633"/>
      <c r="AU394" s="655" t="str">
        <f t="shared" si="111"/>
        <v/>
      </c>
      <c r="AV394" s="655" t="str">
        <f t="shared" si="112"/>
        <v/>
      </c>
      <c r="AW394" s="655" t="str">
        <f t="shared" si="101"/>
        <v/>
      </c>
      <c r="AX394" s="655" t="str">
        <f t="shared" si="102"/>
        <v/>
      </c>
      <c r="AY394" s="655" t="str">
        <f t="shared" si="103"/>
        <v/>
      </c>
      <c r="AZ394" s="655" t="str">
        <f>IF(F394="","",IF(OR(AND(分岐管理シート!D392=4,J394="Ⅱ．物価高の克服"),AND(分岐管理シート!D392=8,J394="米国関税措置"),AND(分岐管理シート!D392=10,J394="Ⅰ．生活の安全保障・物価高への対応")),"","error"))</f>
        <v/>
      </c>
      <c r="BA394" s="644" t="str">
        <f t="shared" si="104"/>
        <v/>
      </c>
      <c r="BB394" s="644" t="str">
        <f t="shared" si="113"/>
        <v/>
      </c>
      <c r="BC394" s="656" t="str">
        <f t="shared" si="119"/>
        <v/>
      </c>
      <c r="BD394" s="657" t="str">
        <f t="shared" si="115"/>
        <v/>
      </c>
      <c r="BE394" s="644" t="str">
        <f t="shared" si="116"/>
        <v/>
      </c>
      <c r="BF394" s="655" t="str" cm="1">
        <f t="array" ref="BF394">IF(SUMPRODUCT(COUNTIF(M394:O394, M394:O394))&gt;COUNTA(M394:O394),"error","")</f>
        <v/>
      </c>
      <c r="BG394" s="644" t="str">
        <f t="shared" si="120"/>
        <v/>
      </c>
      <c r="BH394" s="644" t="str">
        <f t="shared" si="121"/>
        <v/>
      </c>
      <c r="BI394" s="644" t="str">
        <f t="shared" si="114"/>
        <v/>
      </c>
      <c r="BJ394" s="647"/>
      <c r="BK394" s="638"/>
      <c r="BL394" s="644" t="str">
        <f t="shared" si="105"/>
        <v/>
      </c>
      <c r="BM394" s="644" t="str">
        <f t="shared" si="110"/>
        <v/>
      </c>
      <c r="BN394" s="644" t="str">
        <f t="shared" si="106"/>
        <v/>
      </c>
      <c r="BO394" s="644" t="str">
        <f t="shared" si="122"/>
        <v/>
      </c>
      <c r="BP394" s="641"/>
      <c r="BQ394" s="644"/>
      <c r="BR394" s="638"/>
      <c r="BS394" s="638"/>
      <c r="BT394" s="644" t="str">
        <f t="shared" si="107"/>
        <v/>
      </c>
      <c r="BU394" s="644" t="str">
        <f t="shared" si="108"/>
        <v/>
      </c>
      <c r="BV394" s="644" t="str">
        <f>IF(F394="","",IF(OR(分岐管理シート!AE392&lt;27,分岐管理シート!AE392&gt;38),"error",""))</f>
        <v/>
      </c>
      <c r="BW394" s="644" t="str">
        <f>IF(AND(D394="R7_補正", OR(分岐管理シート!AF392&lt;27,分岐管理シート!AF392&gt;38)),"error","")</f>
        <v/>
      </c>
      <c r="BX394" s="644" t="str">
        <f>IF(F394="","",IF(OR(分岐管理シート!AG392&lt;27,分岐管理シート!AG392&gt;39),"error",""))</f>
        <v/>
      </c>
      <c r="BY394" s="644" t="str">
        <f>IF(F394="","",IF(AND(AD394="－",OR(分岐管理シート!AG392&lt;27,分岐管理シート!AG392&gt;38)),"error",IF(AND(AD394="○",分岐管理シート!AG392&lt;27),"error","")))</f>
        <v/>
      </c>
      <c r="BZ394" s="641" t="str">
        <f>IF(OR(D394="", D394="R6_補正", D394="R7_予備"),
   "",IF(F394="","",IF(AND(VLOOKUP(AE394,―!$AH$15:$AI$40,2,FALSE) &lt;= VLOOKUP(AF394,―!$AH$15:$AI$40,2,FALSE),VLOOKUP(AF394,―!$AH$15:$AI$40,2,FALSE) &lt;= VLOOKUP(AG394,―!$AH$15:$AI$40,2,FALSE)),"","error")))</f>
        <v/>
      </c>
      <c r="CA394" s="647"/>
      <c r="CB394" s="638"/>
      <c r="CC394" s="638"/>
      <c r="CD394" s="644" t="str">
        <f>IF(F394="","",IF(OR(分岐管理シート!AJ392&lt;1,分岐管理シート!AJ392&gt;88),"error",""))</f>
        <v/>
      </c>
      <c r="CE394" s="644" t="str">
        <f t="shared" si="109"/>
        <v/>
      </c>
      <c r="CF394" s="644" t="str">
        <f>IF(F394="","",IF(OR(AND(分岐管理シート!D392=4, OR(分岐管理シート!AQ392&lt;4, 分岐管理シート!AQ392&gt;9)),AND(OR(分岐管理シート!D392=8, 分岐管理シート!D392=10), OR(分岐管理シート!AQ392&lt;7, 分岐管理シート!AQ392&gt;9))),"error",""))</f>
        <v/>
      </c>
      <c r="CG394" s="644" t="str">
        <f t="shared" si="123"/>
        <v/>
      </c>
      <c r="CH394" s="644" t="str">
        <f>分岐管理シート!BD392</f>
        <v/>
      </c>
      <c r="CI394" s="666" t="str">
        <f t="shared" si="124"/>
        <v/>
      </c>
    </row>
    <row r="395" spans="1:87" ht="24" x14ac:dyDescent="0.15">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88"/>
      <c r="AN395" s="567"/>
      <c r="AO395" s="691"/>
      <c r="AP395" s="564"/>
      <c r="AQ395" s="568"/>
      <c r="AR395" s="622"/>
      <c r="AS395" s="628"/>
      <c r="AT395" s="633"/>
      <c r="AU395" s="655" t="str">
        <f t="shared" si="111"/>
        <v/>
      </c>
      <c r="AV395" s="655" t="str">
        <f t="shared" si="112"/>
        <v/>
      </c>
      <c r="AW395" s="655" t="str">
        <f t="shared" ref="AW395:AW458" si="125">IF(F395="","",IF(G395="○","","error"))</f>
        <v/>
      </c>
      <c r="AX395" s="655" t="str">
        <f t="shared" ref="AX395:AX458" si="126">IF(F395="","",IF(H395="○","","error"))</f>
        <v/>
      </c>
      <c r="AY395" s="655" t="str">
        <f t="shared" ref="AY395:AY458" si="127">IF(F395="","",IF(I395="","error",""))</f>
        <v/>
      </c>
      <c r="AZ395" s="655" t="str">
        <f>IF(F395="","",IF(OR(AND(分岐管理シート!D393=4,J395="Ⅱ．物価高の克服"),AND(分岐管理シート!D393=8,J395="米国関税措置"),AND(分岐管理シート!D393=10,J395="Ⅰ．生活の安全保障・物価高への対応")),"","error"))</f>
        <v/>
      </c>
      <c r="BA395" s="644" t="str">
        <f t="shared" ref="BA395:BA458" si="128">IF(F395="","",IF(K395="○","","error"))</f>
        <v/>
      </c>
      <c r="BB395" s="644" t="str">
        <f t="shared" si="113"/>
        <v/>
      </c>
      <c r="BC395" s="656" t="str">
        <f t="shared" si="119"/>
        <v/>
      </c>
      <c r="BD395" s="657" t="str">
        <f t="shared" si="115"/>
        <v/>
      </c>
      <c r="BE395" s="644" t="str">
        <f t="shared" si="116"/>
        <v/>
      </c>
      <c r="BF395" s="655" t="str" cm="1">
        <f t="array" ref="BF395">IF(SUMPRODUCT(COUNTIF(M395:O395, M395:O395))&gt;COUNTA(M395:O395),"error","")</f>
        <v/>
      </c>
      <c r="BG395" s="644" t="str">
        <f t="shared" si="120"/>
        <v/>
      </c>
      <c r="BH395" s="644" t="str">
        <f t="shared" si="121"/>
        <v/>
      </c>
      <c r="BI395" s="644" t="str">
        <f t="shared" si="114"/>
        <v/>
      </c>
      <c r="BJ395" s="647"/>
      <c r="BK395" s="638"/>
      <c r="BL395" s="644" t="str">
        <f t="shared" ref="BL395:BL458" si="129">IF(F395="","",IF(R395&gt;0,"","error"))</f>
        <v/>
      </c>
      <c r="BM395" s="644" t="str">
        <f t="shared" si="110"/>
        <v/>
      </c>
      <c r="BN395" s="644" t="str">
        <f t="shared" ref="BN395:BN458" si="130">IF(F395="","",IF(Q395&gt;0,"","error"))</f>
        <v/>
      </c>
      <c r="BO395" s="644" t="str">
        <f t="shared" si="122"/>
        <v/>
      </c>
      <c r="BP395" s="641"/>
      <c r="BQ395" s="644"/>
      <c r="BR395" s="638"/>
      <c r="BS395" s="638"/>
      <c r="BT395" s="644" t="str">
        <f t="shared" ref="BT395:BT458" si="131">IF(F395="","",IF(AA395="","error",""))</f>
        <v/>
      </c>
      <c r="BU395" s="644" t="str">
        <f t="shared" ref="BU395:BU458" si="132">IF(F395="","",IF(OR(AB395="",AC395="",AD395=""),"error",""))</f>
        <v/>
      </c>
      <c r="BV395" s="644" t="str">
        <f>IF(F395="","",IF(OR(分岐管理シート!AE393&lt;27,分岐管理シート!AE393&gt;38),"error",""))</f>
        <v/>
      </c>
      <c r="BW395" s="644" t="str">
        <f>IF(AND(D395="R7_補正", OR(分岐管理シート!AF393&lt;27,分岐管理シート!AF393&gt;38)),"error","")</f>
        <v/>
      </c>
      <c r="BX395" s="644" t="str">
        <f>IF(F395="","",IF(OR(分岐管理シート!AG393&lt;27,分岐管理シート!AG393&gt;39),"error",""))</f>
        <v/>
      </c>
      <c r="BY395" s="644" t="str">
        <f>IF(F395="","",IF(AND(AD395="－",OR(分岐管理シート!AG393&lt;27,分岐管理シート!AG393&gt;38)),"error",IF(AND(AD395="○",分岐管理シート!AG393&lt;27),"error","")))</f>
        <v/>
      </c>
      <c r="BZ395" s="641" t="str">
        <f>IF(OR(D395="", D395="R6_補正", D395="R7_予備"),
   "",IF(F395="","",IF(AND(VLOOKUP(AE395,―!$AH$15:$AI$40,2,FALSE) &lt;= VLOOKUP(AF395,―!$AH$15:$AI$40,2,FALSE),VLOOKUP(AF395,―!$AH$15:$AI$40,2,FALSE) &lt;= VLOOKUP(AG395,―!$AH$15:$AI$40,2,FALSE)),"","error")))</f>
        <v/>
      </c>
      <c r="CA395" s="647"/>
      <c r="CB395" s="638"/>
      <c r="CC395" s="638"/>
      <c r="CD395" s="644" t="str">
        <f>IF(F395="","",IF(OR(分岐管理シート!AJ393&lt;1,分岐管理シート!AJ393&gt;88),"error",""))</f>
        <v/>
      </c>
      <c r="CE395" s="644" t="str">
        <f t="shared" si="109"/>
        <v/>
      </c>
      <c r="CF395" s="644" t="str">
        <f>IF(F395="","",IF(OR(AND(分岐管理シート!D393=4, OR(分岐管理シート!AQ393&lt;4, 分岐管理シート!AQ393&gt;9)),AND(OR(分岐管理シート!D393=8, 分岐管理シート!D393=10), OR(分岐管理シート!AQ393&lt;7, 分岐管理シート!AQ393&gt;9))),"error",""))</f>
        <v/>
      </c>
      <c r="CG395" s="644" t="str">
        <f t="shared" si="123"/>
        <v/>
      </c>
      <c r="CH395" s="644" t="str">
        <f>分岐管理シート!BD393</f>
        <v/>
      </c>
      <c r="CI395" s="666" t="str">
        <f t="shared" si="124"/>
        <v/>
      </c>
    </row>
    <row r="396" spans="1:87" ht="24" x14ac:dyDescent="0.15">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88"/>
      <c r="AN396" s="567"/>
      <c r="AO396" s="691"/>
      <c r="AP396" s="564"/>
      <c r="AQ396" s="568"/>
      <c r="AR396" s="622"/>
      <c r="AS396" s="628"/>
      <c r="AT396" s="633"/>
      <c r="AU396" s="655" t="str">
        <f t="shared" si="111"/>
        <v/>
      </c>
      <c r="AV396" s="655" t="str">
        <f t="shared" si="112"/>
        <v/>
      </c>
      <c r="AW396" s="655" t="str">
        <f t="shared" si="125"/>
        <v/>
      </c>
      <c r="AX396" s="655" t="str">
        <f t="shared" si="126"/>
        <v/>
      </c>
      <c r="AY396" s="655" t="str">
        <f t="shared" si="127"/>
        <v/>
      </c>
      <c r="AZ396" s="655" t="str">
        <f>IF(F396="","",IF(OR(AND(分岐管理シート!D394=4,J396="Ⅱ．物価高の克服"),AND(分岐管理シート!D394=8,J396="米国関税措置"),AND(分岐管理シート!D394=10,J396="Ⅰ．生活の安全保障・物価高への対応")),"","error"))</f>
        <v/>
      </c>
      <c r="BA396" s="644" t="str">
        <f t="shared" si="128"/>
        <v/>
      </c>
      <c r="BB396" s="644" t="str">
        <f t="shared" si="113"/>
        <v/>
      </c>
      <c r="BC396" s="656" t="str">
        <f t="shared" si="119"/>
        <v/>
      </c>
      <c r="BD396" s="657" t="str">
        <f t="shared" si="115"/>
        <v/>
      </c>
      <c r="BE396" s="644" t="str">
        <f t="shared" si="116"/>
        <v/>
      </c>
      <c r="BF396" s="655" t="str" cm="1">
        <f t="array" ref="BF396">IF(SUMPRODUCT(COUNTIF(M396:O396, M396:O396))&gt;COUNTA(M396:O396),"error","")</f>
        <v/>
      </c>
      <c r="BG396" s="644" t="str">
        <f t="shared" si="120"/>
        <v/>
      </c>
      <c r="BH396" s="644" t="str">
        <f t="shared" si="121"/>
        <v/>
      </c>
      <c r="BI396" s="644" t="str">
        <f t="shared" si="114"/>
        <v/>
      </c>
      <c r="BJ396" s="647"/>
      <c r="BK396" s="638"/>
      <c r="BL396" s="644" t="str">
        <f t="shared" si="129"/>
        <v/>
      </c>
      <c r="BM396" s="644" t="str">
        <f t="shared" si="110"/>
        <v/>
      </c>
      <c r="BN396" s="644" t="str">
        <f t="shared" si="130"/>
        <v/>
      </c>
      <c r="BO396" s="644" t="str">
        <f t="shared" si="122"/>
        <v/>
      </c>
      <c r="BP396" s="641"/>
      <c r="BQ396" s="644"/>
      <c r="BR396" s="638"/>
      <c r="BS396" s="638"/>
      <c r="BT396" s="644" t="str">
        <f t="shared" si="131"/>
        <v/>
      </c>
      <c r="BU396" s="644" t="str">
        <f t="shared" si="132"/>
        <v/>
      </c>
      <c r="BV396" s="644" t="str">
        <f>IF(F396="","",IF(OR(分岐管理シート!AE394&lt;27,分岐管理シート!AE394&gt;38),"error",""))</f>
        <v/>
      </c>
      <c r="BW396" s="644" t="str">
        <f>IF(AND(D396="R7_補正", OR(分岐管理シート!AF394&lt;27,分岐管理シート!AF394&gt;38)),"error","")</f>
        <v/>
      </c>
      <c r="BX396" s="644" t="str">
        <f>IF(F396="","",IF(OR(分岐管理シート!AG394&lt;27,分岐管理シート!AG394&gt;39),"error",""))</f>
        <v/>
      </c>
      <c r="BY396" s="644" t="str">
        <f>IF(F396="","",IF(AND(AD396="－",OR(分岐管理シート!AG394&lt;27,分岐管理シート!AG394&gt;38)),"error",IF(AND(AD396="○",分岐管理シート!AG394&lt;27),"error","")))</f>
        <v/>
      </c>
      <c r="BZ396" s="641" t="str">
        <f>IF(OR(D396="", D396="R6_補正", D396="R7_予備"),
   "",IF(F396="","",IF(AND(VLOOKUP(AE396,―!$AH$15:$AI$40,2,FALSE) &lt;= VLOOKUP(AF396,―!$AH$15:$AI$40,2,FALSE),VLOOKUP(AF396,―!$AH$15:$AI$40,2,FALSE) &lt;= VLOOKUP(AG396,―!$AH$15:$AI$40,2,FALSE)),"","error")))</f>
        <v/>
      </c>
      <c r="CA396" s="647"/>
      <c r="CB396" s="638"/>
      <c r="CC396" s="638"/>
      <c r="CD396" s="644" t="str">
        <f>IF(F396="","",IF(OR(分岐管理シート!AJ394&lt;1,分岐管理シート!AJ394&gt;88),"error",""))</f>
        <v/>
      </c>
      <c r="CE396" s="644" t="str">
        <f t="shared" ref="CE396:CE459" si="133">IF(F396="","",IF(OR(AH396="",AI396="",AP396=""),"error",""))</f>
        <v/>
      </c>
      <c r="CF396" s="644" t="str">
        <f>IF(F396="","",IF(OR(AND(分岐管理シート!D394=4, OR(分岐管理シート!AQ394&lt;4, 分岐管理シート!AQ394&gt;9)),AND(OR(分岐管理シート!D394=8, 分岐管理シート!D394=10), OR(分岐管理シート!AQ394&lt;7, 分岐管理シート!AQ394&gt;9))),"error",""))</f>
        <v/>
      </c>
      <c r="CG396" s="644" t="str">
        <f t="shared" si="123"/>
        <v/>
      </c>
      <c r="CH396" s="644" t="str">
        <f>分岐管理シート!BD394</f>
        <v/>
      </c>
      <c r="CI396" s="666" t="str">
        <f t="shared" si="124"/>
        <v/>
      </c>
    </row>
    <row r="397" spans="1:87" ht="24" x14ac:dyDescent="0.15">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88"/>
      <c r="AN397" s="567"/>
      <c r="AO397" s="691"/>
      <c r="AP397" s="564"/>
      <c r="AQ397" s="568"/>
      <c r="AR397" s="622"/>
      <c r="AS397" s="628"/>
      <c r="AT397" s="633"/>
      <c r="AU397" s="655" t="str">
        <f t="shared" si="111"/>
        <v/>
      </c>
      <c r="AV397" s="655" t="str">
        <f t="shared" si="112"/>
        <v/>
      </c>
      <c r="AW397" s="655" t="str">
        <f t="shared" si="125"/>
        <v/>
      </c>
      <c r="AX397" s="655" t="str">
        <f t="shared" si="126"/>
        <v/>
      </c>
      <c r="AY397" s="655" t="str">
        <f t="shared" si="127"/>
        <v/>
      </c>
      <c r="AZ397" s="655" t="str">
        <f>IF(F397="","",IF(OR(AND(分岐管理シート!D395=4,J397="Ⅱ．物価高の克服"),AND(分岐管理シート!D395=8,J397="米国関税措置"),AND(分岐管理シート!D395=10,J397="Ⅰ．生活の安全保障・物価高への対応")),"","error"))</f>
        <v/>
      </c>
      <c r="BA397" s="644" t="str">
        <f t="shared" si="128"/>
        <v/>
      </c>
      <c r="BB397" s="644" t="str">
        <f t="shared" si="113"/>
        <v/>
      </c>
      <c r="BC397" s="656" t="str">
        <f t="shared" si="119"/>
        <v/>
      </c>
      <c r="BD397" s="657" t="str">
        <f t="shared" si="115"/>
        <v/>
      </c>
      <c r="BE397" s="644" t="str">
        <f t="shared" si="116"/>
        <v/>
      </c>
      <c r="BF397" s="655" t="str" cm="1">
        <f t="array" ref="BF397">IF(SUMPRODUCT(COUNTIF(M397:O397, M397:O397))&gt;COUNTA(M397:O397),"error","")</f>
        <v/>
      </c>
      <c r="BG397" s="644" t="str">
        <f t="shared" si="120"/>
        <v/>
      </c>
      <c r="BH397" s="644" t="str">
        <f t="shared" si="121"/>
        <v/>
      </c>
      <c r="BI397" s="644" t="str">
        <f t="shared" si="114"/>
        <v/>
      </c>
      <c r="BJ397" s="647"/>
      <c r="BK397" s="638"/>
      <c r="BL397" s="644" t="str">
        <f t="shared" si="129"/>
        <v/>
      </c>
      <c r="BM397" s="644" t="str">
        <f t="shared" si="110"/>
        <v/>
      </c>
      <c r="BN397" s="644" t="str">
        <f t="shared" si="130"/>
        <v/>
      </c>
      <c r="BO397" s="644" t="str">
        <f t="shared" si="122"/>
        <v/>
      </c>
      <c r="BP397" s="641"/>
      <c r="BQ397" s="644"/>
      <c r="BR397" s="638"/>
      <c r="BS397" s="638"/>
      <c r="BT397" s="644" t="str">
        <f t="shared" si="131"/>
        <v/>
      </c>
      <c r="BU397" s="644" t="str">
        <f t="shared" si="132"/>
        <v/>
      </c>
      <c r="BV397" s="644" t="str">
        <f>IF(F397="","",IF(OR(分岐管理シート!AE395&lt;27,分岐管理シート!AE395&gt;38),"error",""))</f>
        <v/>
      </c>
      <c r="BW397" s="644" t="str">
        <f>IF(AND(D397="R7_補正", OR(分岐管理シート!AF395&lt;27,分岐管理シート!AF395&gt;38)),"error","")</f>
        <v/>
      </c>
      <c r="BX397" s="644" t="str">
        <f>IF(F397="","",IF(OR(分岐管理シート!AG395&lt;27,分岐管理シート!AG395&gt;39),"error",""))</f>
        <v/>
      </c>
      <c r="BY397" s="644" t="str">
        <f>IF(F397="","",IF(AND(AD397="－",OR(分岐管理シート!AG395&lt;27,分岐管理シート!AG395&gt;38)),"error",IF(AND(AD397="○",分岐管理シート!AG395&lt;27),"error","")))</f>
        <v/>
      </c>
      <c r="BZ397" s="641" t="str">
        <f>IF(OR(D397="", D397="R6_補正", D397="R7_予備"),
   "",IF(F397="","",IF(AND(VLOOKUP(AE397,―!$AH$15:$AI$40,2,FALSE) &lt;= VLOOKUP(AF397,―!$AH$15:$AI$40,2,FALSE),VLOOKUP(AF397,―!$AH$15:$AI$40,2,FALSE) &lt;= VLOOKUP(AG397,―!$AH$15:$AI$40,2,FALSE)),"","error")))</f>
        <v/>
      </c>
      <c r="CA397" s="647"/>
      <c r="CB397" s="638"/>
      <c r="CC397" s="638"/>
      <c r="CD397" s="644" t="str">
        <f>IF(F397="","",IF(OR(分岐管理シート!AJ395&lt;1,分岐管理シート!AJ395&gt;88),"error",""))</f>
        <v/>
      </c>
      <c r="CE397" s="644" t="str">
        <f t="shared" si="133"/>
        <v/>
      </c>
      <c r="CF397" s="644" t="str">
        <f>IF(F397="","",IF(OR(AND(分岐管理シート!D395=4, OR(分岐管理シート!AQ395&lt;4, 分岐管理シート!AQ395&gt;9)),AND(OR(分岐管理シート!D395=8, 分岐管理シート!D395=10), OR(分岐管理シート!AQ395&lt;7, 分岐管理シート!AQ395&gt;9))),"error",""))</f>
        <v/>
      </c>
      <c r="CG397" s="644" t="str">
        <f t="shared" si="123"/>
        <v/>
      </c>
      <c r="CH397" s="644" t="str">
        <f>分岐管理シート!BD395</f>
        <v/>
      </c>
      <c r="CI397" s="666" t="str">
        <f t="shared" si="124"/>
        <v/>
      </c>
    </row>
    <row r="398" spans="1:87" ht="24" x14ac:dyDescent="0.15">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88"/>
      <c r="AN398" s="567"/>
      <c r="AO398" s="691"/>
      <c r="AP398" s="564"/>
      <c r="AQ398" s="568"/>
      <c r="AR398" s="622"/>
      <c r="AS398" s="628"/>
      <c r="AT398" s="633"/>
      <c r="AU398" s="655" t="str">
        <f t="shared" si="111"/>
        <v/>
      </c>
      <c r="AV398" s="655" t="str">
        <f t="shared" si="112"/>
        <v/>
      </c>
      <c r="AW398" s="655" t="str">
        <f t="shared" si="125"/>
        <v/>
      </c>
      <c r="AX398" s="655" t="str">
        <f t="shared" si="126"/>
        <v/>
      </c>
      <c r="AY398" s="655" t="str">
        <f t="shared" si="127"/>
        <v/>
      </c>
      <c r="AZ398" s="655" t="str">
        <f>IF(F398="","",IF(OR(AND(分岐管理シート!D396=4,J398="Ⅱ．物価高の克服"),AND(分岐管理シート!D396=8,J398="米国関税措置"),AND(分岐管理シート!D396=10,J398="Ⅰ．生活の安全保障・物価高への対応")),"","error"))</f>
        <v/>
      </c>
      <c r="BA398" s="644" t="str">
        <f t="shared" si="128"/>
        <v/>
      </c>
      <c r="BB398" s="644" t="str">
        <f t="shared" si="113"/>
        <v/>
      </c>
      <c r="BC398" s="656" t="str">
        <f t="shared" si="119"/>
        <v/>
      </c>
      <c r="BD398" s="657" t="str">
        <f t="shared" si="115"/>
        <v/>
      </c>
      <c r="BE398" s="644" t="str">
        <f t="shared" si="116"/>
        <v/>
      </c>
      <c r="BF398" s="655" t="str" cm="1">
        <f t="array" ref="BF398">IF(SUMPRODUCT(COUNTIF(M398:O398, M398:O398))&gt;COUNTA(M398:O398),"error","")</f>
        <v/>
      </c>
      <c r="BG398" s="644" t="str">
        <f t="shared" si="120"/>
        <v/>
      </c>
      <c r="BH398" s="644" t="str">
        <f t="shared" si="121"/>
        <v/>
      </c>
      <c r="BI398" s="644" t="str">
        <f t="shared" si="114"/>
        <v/>
      </c>
      <c r="BJ398" s="647"/>
      <c r="BK398" s="638"/>
      <c r="BL398" s="644" t="str">
        <f t="shared" si="129"/>
        <v/>
      </c>
      <c r="BM398" s="644" t="str">
        <f t="shared" ref="BM398:BM461" si="134">IF(F398="","",IF(R398=INT(R398),"","error"))</f>
        <v/>
      </c>
      <c r="BN398" s="644" t="str">
        <f t="shared" si="130"/>
        <v/>
      </c>
      <c r="BO398" s="644" t="str">
        <f t="shared" si="122"/>
        <v/>
      </c>
      <c r="BP398" s="641"/>
      <c r="BQ398" s="644"/>
      <c r="BR398" s="638"/>
      <c r="BS398" s="638"/>
      <c r="BT398" s="644" t="str">
        <f t="shared" si="131"/>
        <v/>
      </c>
      <c r="BU398" s="644" t="str">
        <f t="shared" si="132"/>
        <v/>
      </c>
      <c r="BV398" s="644" t="str">
        <f>IF(F398="","",IF(OR(分岐管理シート!AE396&lt;27,分岐管理シート!AE396&gt;38),"error",""))</f>
        <v/>
      </c>
      <c r="BW398" s="644" t="str">
        <f>IF(AND(D398="R7_補正", OR(分岐管理シート!AF396&lt;27,分岐管理シート!AF396&gt;38)),"error","")</f>
        <v/>
      </c>
      <c r="BX398" s="644" t="str">
        <f>IF(F398="","",IF(OR(分岐管理シート!AG396&lt;27,分岐管理シート!AG396&gt;39),"error",""))</f>
        <v/>
      </c>
      <c r="BY398" s="644" t="str">
        <f>IF(F398="","",IF(AND(AD398="－",OR(分岐管理シート!AG396&lt;27,分岐管理シート!AG396&gt;38)),"error",IF(AND(AD398="○",分岐管理シート!AG396&lt;27),"error","")))</f>
        <v/>
      </c>
      <c r="BZ398" s="641" t="str">
        <f>IF(OR(D398="", D398="R6_補正", D398="R7_予備"),
   "",IF(F398="","",IF(AND(VLOOKUP(AE398,―!$AH$15:$AI$40,2,FALSE) &lt;= VLOOKUP(AF398,―!$AH$15:$AI$40,2,FALSE),VLOOKUP(AF398,―!$AH$15:$AI$40,2,FALSE) &lt;= VLOOKUP(AG398,―!$AH$15:$AI$40,2,FALSE)),"","error")))</f>
        <v/>
      </c>
      <c r="CA398" s="647"/>
      <c r="CB398" s="638"/>
      <c r="CC398" s="638"/>
      <c r="CD398" s="644" t="str">
        <f>IF(F398="","",IF(OR(分岐管理シート!AJ396&lt;1,分岐管理シート!AJ396&gt;88),"error",""))</f>
        <v/>
      </c>
      <c r="CE398" s="644" t="str">
        <f t="shared" si="133"/>
        <v/>
      </c>
      <c r="CF398" s="644" t="str">
        <f>IF(F398="","",IF(OR(AND(分岐管理シート!D396=4, OR(分岐管理シート!AQ396&lt;4, 分岐管理シート!AQ396&gt;9)),AND(OR(分岐管理シート!D396=8, 分岐管理シート!D396=10), OR(分岐管理シート!AQ396&lt;7, 分岐管理シート!AQ396&gt;9))),"error",""))</f>
        <v/>
      </c>
      <c r="CG398" s="644" t="str">
        <f t="shared" si="123"/>
        <v/>
      </c>
      <c r="CH398" s="644" t="str">
        <f>分岐管理シート!BD396</f>
        <v/>
      </c>
      <c r="CI398" s="666" t="str">
        <f t="shared" si="124"/>
        <v/>
      </c>
    </row>
    <row r="399" spans="1:87" ht="24" x14ac:dyDescent="0.15">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88"/>
      <c r="AN399" s="567"/>
      <c r="AO399" s="691"/>
      <c r="AP399" s="564"/>
      <c r="AQ399" s="568"/>
      <c r="AR399" s="622"/>
      <c r="AS399" s="628"/>
      <c r="AT399" s="633"/>
      <c r="AU399" s="655" t="str">
        <f t="shared" ref="AU399:AU465" si="135">IF(F399="","",IF(OR(D399="R6_補正",D399="R7_予備",D399="R7_補正"),"","error"))</f>
        <v/>
      </c>
      <c r="AV399" s="655" t="str">
        <f t="shared" ref="AV399:AV462" si="136">IF(F399="","",IF(E399="推奨事業","","error"))</f>
        <v/>
      </c>
      <c r="AW399" s="655" t="str">
        <f t="shared" si="125"/>
        <v/>
      </c>
      <c r="AX399" s="655" t="str">
        <f t="shared" si="126"/>
        <v/>
      </c>
      <c r="AY399" s="655" t="str">
        <f t="shared" si="127"/>
        <v/>
      </c>
      <c r="AZ399" s="655" t="str">
        <f>IF(F399="","",IF(OR(AND(分岐管理シート!D397=4,J399="Ⅱ．物価高の克服"),AND(分岐管理シート!D397=8,J399="米国関税措置"),AND(分岐管理シート!D397=10,J399="Ⅰ．生活の安全保障・物価高への対応")),"","error"))</f>
        <v/>
      </c>
      <c r="BA399" s="644" t="str">
        <f t="shared" si="128"/>
        <v/>
      </c>
      <c r="BB399" s="644" t="str">
        <f t="shared" ref="BB399:BB462" si="137">IF(F399="","",IF(L399="","error",""))</f>
        <v/>
      </c>
      <c r="BC399" s="656" t="str">
        <f t="shared" si="119"/>
        <v/>
      </c>
      <c r="BD399" s="657" t="str">
        <f t="shared" si="115"/>
        <v/>
      </c>
      <c r="BE399" s="644" t="str">
        <f t="shared" si="116"/>
        <v/>
      </c>
      <c r="BF399" s="655" t="str" cm="1">
        <f t="array" ref="BF399">IF(SUMPRODUCT(COUNTIF(M399:O399, M399:O399))&gt;COUNTA(M399:O399),"error","")</f>
        <v/>
      </c>
      <c r="BG399" s="644" t="str">
        <f t="shared" si="120"/>
        <v/>
      </c>
      <c r="BH399" s="644" t="str">
        <f t="shared" si="121"/>
        <v/>
      </c>
      <c r="BI399" s="644" t="str">
        <f t="shared" ref="BI399:BI465" si="138">IF(F399="","",IF(OR(AND(D399="R6_補正",S399&gt;0,W399=0,X399=0),AND(D399="R7_予備",S399=0,W399&gt;0,X399=0),AND(D399="R7_補正",S399=0,W399=0,X399&gt;0)),"","error"))</f>
        <v/>
      </c>
      <c r="BJ399" s="647"/>
      <c r="BK399" s="638"/>
      <c r="BL399" s="644" t="str">
        <f t="shared" si="129"/>
        <v/>
      </c>
      <c r="BM399" s="644" t="str">
        <f t="shared" si="134"/>
        <v/>
      </c>
      <c r="BN399" s="644" t="str">
        <f t="shared" si="130"/>
        <v/>
      </c>
      <c r="BO399" s="644" t="str">
        <f t="shared" si="122"/>
        <v/>
      </c>
      <c r="BP399" s="641"/>
      <c r="BQ399" s="644"/>
      <c r="BR399" s="638"/>
      <c r="BS399" s="638"/>
      <c r="BT399" s="644" t="str">
        <f t="shared" si="131"/>
        <v/>
      </c>
      <c r="BU399" s="644" t="str">
        <f t="shared" si="132"/>
        <v/>
      </c>
      <c r="BV399" s="644" t="str">
        <f>IF(F399="","",IF(OR(分岐管理シート!AE397&lt;27,分岐管理シート!AE397&gt;38),"error",""))</f>
        <v/>
      </c>
      <c r="BW399" s="644" t="str">
        <f>IF(AND(D399="R7_補正", OR(分岐管理シート!AF397&lt;27,分岐管理シート!AF397&gt;38)),"error","")</f>
        <v/>
      </c>
      <c r="BX399" s="644" t="str">
        <f>IF(F399="","",IF(OR(分岐管理シート!AG397&lt;27,分岐管理シート!AG397&gt;39),"error",""))</f>
        <v/>
      </c>
      <c r="BY399" s="644" t="str">
        <f>IF(F399="","",IF(AND(AD399="－",OR(分岐管理シート!AG397&lt;27,分岐管理シート!AG397&gt;38)),"error",IF(AND(AD399="○",分岐管理シート!AG397&lt;27),"error","")))</f>
        <v/>
      </c>
      <c r="BZ399" s="641" t="str">
        <f>IF(OR(D399="", D399="R6_補正", D399="R7_予備"),
   "",IF(F399="","",IF(AND(VLOOKUP(AE399,―!$AH$15:$AI$40,2,FALSE) &lt;= VLOOKUP(AF399,―!$AH$15:$AI$40,2,FALSE),VLOOKUP(AF399,―!$AH$15:$AI$40,2,FALSE) &lt;= VLOOKUP(AG399,―!$AH$15:$AI$40,2,FALSE)),"","error")))</f>
        <v/>
      </c>
      <c r="CA399" s="647"/>
      <c r="CB399" s="638"/>
      <c r="CC399" s="638"/>
      <c r="CD399" s="644" t="str">
        <f>IF(F399="","",IF(OR(分岐管理シート!AJ397&lt;1,分岐管理シート!AJ397&gt;88),"error",""))</f>
        <v/>
      </c>
      <c r="CE399" s="644" t="str">
        <f t="shared" si="133"/>
        <v/>
      </c>
      <c r="CF399" s="644" t="str">
        <f>IF(F399="","",IF(OR(AND(分岐管理シート!D397=4, OR(分岐管理シート!AQ397&lt;4, 分岐管理シート!AQ397&gt;9)),AND(OR(分岐管理シート!D397=8, 分岐管理シート!D397=10), OR(分岐管理シート!AQ397&lt;7, 分岐管理シート!AQ397&gt;9))),"error",""))</f>
        <v/>
      </c>
      <c r="CG399" s="644" t="str">
        <f t="shared" si="123"/>
        <v/>
      </c>
      <c r="CH399" s="644" t="str">
        <f>分岐管理シート!BD397</f>
        <v/>
      </c>
      <c r="CI399" s="666" t="str">
        <f t="shared" si="124"/>
        <v/>
      </c>
    </row>
    <row r="400" spans="1:87" ht="24" x14ac:dyDescent="0.15">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88"/>
      <c r="AN400" s="567"/>
      <c r="AO400" s="691"/>
      <c r="AP400" s="564"/>
      <c r="AQ400" s="568"/>
      <c r="AR400" s="622"/>
      <c r="AS400" s="628"/>
      <c r="AT400" s="633"/>
      <c r="AU400" s="655" t="str">
        <f t="shared" si="135"/>
        <v/>
      </c>
      <c r="AV400" s="655" t="str">
        <f t="shared" si="136"/>
        <v/>
      </c>
      <c r="AW400" s="655" t="str">
        <f t="shared" si="125"/>
        <v/>
      </c>
      <c r="AX400" s="655" t="str">
        <f t="shared" si="126"/>
        <v/>
      </c>
      <c r="AY400" s="655" t="str">
        <f t="shared" si="127"/>
        <v/>
      </c>
      <c r="AZ400" s="655" t="str">
        <f>IF(F400="","",IF(OR(AND(分岐管理シート!D398=4,J400="Ⅱ．物価高の克服"),AND(分岐管理シート!D398=8,J400="米国関税措置"),AND(分岐管理シート!D398=10,J400="Ⅰ．生活の安全保障・物価高への対応")),"","error"))</f>
        <v/>
      </c>
      <c r="BA400" s="644" t="str">
        <f t="shared" si="128"/>
        <v/>
      </c>
      <c r="BB400" s="644" t="str">
        <f t="shared" si="137"/>
        <v/>
      </c>
      <c r="BC400" s="656" t="str">
        <f t="shared" si="119"/>
        <v/>
      </c>
      <c r="BD400" s="657" t="str">
        <f t="shared" ref="BD400:BD463" si="139">IF(AND(M400="", N400&lt;&gt;""), "error", "")</f>
        <v/>
      </c>
      <c r="BE400" s="644" t="str">
        <f t="shared" ref="BE400:BE463" si="140">IF(AND(N400="", O400&lt;&gt;""), "error", "")</f>
        <v/>
      </c>
      <c r="BF400" s="655" t="str" cm="1">
        <f t="array" ref="BF400">IF(SUMPRODUCT(COUNTIF(M400:O400, M400:O400))&gt;COUNTA(M400:O400),"error","")</f>
        <v/>
      </c>
      <c r="BG400" s="644" t="str">
        <f t="shared" si="120"/>
        <v/>
      </c>
      <c r="BH400" s="644" t="str">
        <f t="shared" si="121"/>
        <v/>
      </c>
      <c r="BI400" s="644" t="str">
        <f t="shared" si="138"/>
        <v/>
      </c>
      <c r="BJ400" s="647"/>
      <c r="BK400" s="638"/>
      <c r="BL400" s="644" t="str">
        <f t="shared" si="129"/>
        <v/>
      </c>
      <c r="BM400" s="644" t="str">
        <f t="shared" si="134"/>
        <v/>
      </c>
      <c r="BN400" s="644" t="str">
        <f t="shared" si="130"/>
        <v/>
      </c>
      <c r="BO400" s="644" t="str">
        <f t="shared" si="122"/>
        <v/>
      </c>
      <c r="BP400" s="641"/>
      <c r="BQ400" s="644"/>
      <c r="BR400" s="638"/>
      <c r="BS400" s="638"/>
      <c r="BT400" s="644" t="str">
        <f t="shared" si="131"/>
        <v/>
      </c>
      <c r="BU400" s="644" t="str">
        <f t="shared" si="132"/>
        <v/>
      </c>
      <c r="BV400" s="644" t="str">
        <f>IF(F400="","",IF(OR(分岐管理シート!AE398&lt;27,分岐管理シート!AE398&gt;38),"error",""))</f>
        <v/>
      </c>
      <c r="BW400" s="644" t="str">
        <f>IF(AND(D400="R7_補正", OR(分岐管理シート!AF398&lt;27,分岐管理シート!AF398&gt;38)),"error","")</f>
        <v/>
      </c>
      <c r="BX400" s="644" t="str">
        <f>IF(F400="","",IF(OR(分岐管理シート!AG398&lt;27,分岐管理シート!AG398&gt;39),"error",""))</f>
        <v/>
      </c>
      <c r="BY400" s="644" t="str">
        <f>IF(F400="","",IF(AND(AD400="－",OR(分岐管理シート!AG398&lt;27,分岐管理シート!AG398&gt;38)),"error",IF(AND(AD400="○",分岐管理シート!AG398&lt;27),"error","")))</f>
        <v/>
      </c>
      <c r="BZ400" s="641" t="str">
        <f>IF(OR(D400="", D400="R6_補正", D400="R7_予備"),
   "",IF(F400="","",IF(AND(VLOOKUP(AE400,―!$AH$15:$AI$40,2,FALSE) &lt;= VLOOKUP(AF400,―!$AH$15:$AI$40,2,FALSE),VLOOKUP(AF400,―!$AH$15:$AI$40,2,FALSE) &lt;= VLOOKUP(AG400,―!$AH$15:$AI$40,2,FALSE)),"","error")))</f>
        <v/>
      </c>
      <c r="CA400" s="647"/>
      <c r="CB400" s="638"/>
      <c r="CC400" s="638"/>
      <c r="CD400" s="644" t="str">
        <f>IF(F400="","",IF(OR(分岐管理シート!AJ398&lt;1,分岐管理シート!AJ398&gt;88),"error",""))</f>
        <v/>
      </c>
      <c r="CE400" s="644" t="str">
        <f t="shared" si="133"/>
        <v/>
      </c>
      <c r="CF400" s="644" t="str">
        <f>IF(F400="","",IF(OR(AND(分岐管理シート!D398=4, OR(分岐管理シート!AQ398&lt;4, 分岐管理シート!AQ398&gt;9)),AND(OR(分岐管理シート!D398=8, 分岐管理シート!D398=10), OR(分岐管理シート!AQ398&lt;7, 分岐管理シート!AQ398&gt;9))),"error",""))</f>
        <v/>
      </c>
      <c r="CG400" s="644" t="str">
        <f t="shared" si="123"/>
        <v/>
      </c>
      <c r="CH400" s="644" t="str">
        <f>分岐管理シート!BD398</f>
        <v/>
      </c>
      <c r="CI400" s="666" t="str">
        <f t="shared" si="124"/>
        <v/>
      </c>
    </row>
    <row r="401" spans="1:87" ht="24" x14ac:dyDescent="0.15">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88"/>
      <c r="AN401" s="567"/>
      <c r="AO401" s="691"/>
      <c r="AP401" s="564"/>
      <c r="AQ401" s="568"/>
      <c r="AR401" s="622"/>
      <c r="AS401" s="628"/>
      <c r="AT401" s="633"/>
      <c r="AU401" s="655" t="str">
        <f t="shared" si="135"/>
        <v/>
      </c>
      <c r="AV401" s="655" t="str">
        <f t="shared" si="136"/>
        <v/>
      </c>
      <c r="AW401" s="655" t="str">
        <f t="shared" si="125"/>
        <v/>
      </c>
      <c r="AX401" s="655" t="str">
        <f t="shared" si="126"/>
        <v/>
      </c>
      <c r="AY401" s="655" t="str">
        <f t="shared" si="127"/>
        <v/>
      </c>
      <c r="AZ401" s="655" t="str">
        <f>IF(F401="","",IF(OR(AND(分岐管理シート!D399=4,J401="Ⅱ．物価高の克服"),AND(分岐管理シート!D399=8,J401="米国関税措置"),AND(分岐管理シート!D399=10,J401="Ⅰ．生活の安全保障・物価高への対応")),"","error"))</f>
        <v/>
      </c>
      <c r="BA401" s="644" t="str">
        <f t="shared" si="128"/>
        <v/>
      </c>
      <c r="BB401" s="644" t="str">
        <f t="shared" si="137"/>
        <v/>
      </c>
      <c r="BC401" s="656" t="str">
        <f t="shared" ref="BC401:BC464" si="143">IF(AND(L401&lt;&gt;"①食料品の物価高騰に対する特別加算", M401&lt;&gt;"", N401&lt;&gt;""), "error", "")</f>
        <v/>
      </c>
      <c r="BD401" s="657" t="str">
        <f t="shared" si="139"/>
        <v/>
      </c>
      <c r="BE401" s="644" t="str">
        <f t="shared" si="140"/>
        <v/>
      </c>
      <c r="BF401" s="655" t="str" cm="1">
        <f t="array" ref="BF401">IF(SUMPRODUCT(COUNTIF(M401:O401, M401:O401))&gt;COUNTA(M401:O401),"error","")</f>
        <v/>
      </c>
      <c r="BG401" s="644" t="str">
        <f t="shared" ref="BG401:BG464" si="144">IF(AND(COUNTIF(L401,"*推奨*")&gt;0,P401=""),"error","")</f>
        <v/>
      </c>
      <c r="BH401" s="644" t="str">
        <f t="shared" ref="BH401:BH464" si="145">IF(AND(COUNTIF(L401,"*推奨*")&lt;1,P401&lt;&gt;""),"error","")</f>
        <v/>
      </c>
      <c r="BI401" s="644" t="str">
        <f t="shared" si="138"/>
        <v/>
      </c>
      <c r="BJ401" s="647"/>
      <c r="BK401" s="638"/>
      <c r="BL401" s="644" t="str">
        <f t="shared" si="129"/>
        <v/>
      </c>
      <c r="BM401" s="644" t="str">
        <f t="shared" si="134"/>
        <v/>
      </c>
      <c r="BN401" s="644" t="str">
        <f t="shared" si="130"/>
        <v/>
      </c>
      <c r="BO401" s="644" t="str">
        <f t="shared" ref="BO401:BO464" si="146">IF(AND(D401="R7_補正",Z401&gt;Q401), "error","")</f>
        <v/>
      </c>
      <c r="BP401" s="641"/>
      <c r="BQ401" s="644"/>
      <c r="BR401" s="638"/>
      <c r="BS401" s="638"/>
      <c r="BT401" s="644" t="str">
        <f t="shared" si="131"/>
        <v/>
      </c>
      <c r="BU401" s="644" t="str">
        <f t="shared" si="132"/>
        <v/>
      </c>
      <c r="BV401" s="644" t="str">
        <f>IF(F401="","",IF(OR(分岐管理シート!AE399&lt;27,分岐管理シート!AE399&gt;38),"error",""))</f>
        <v/>
      </c>
      <c r="BW401" s="644" t="str">
        <f>IF(AND(D401="R7_補正", OR(分岐管理シート!AF399&lt;27,分岐管理シート!AF399&gt;38)),"error","")</f>
        <v/>
      </c>
      <c r="BX401" s="644" t="str">
        <f>IF(F401="","",IF(OR(分岐管理シート!AG399&lt;27,分岐管理シート!AG399&gt;39),"error",""))</f>
        <v/>
      </c>
      <c r="BY401" s="644" t="str">
        <f>IF(F401="","",IF(AND(AD401="－",OR(分岐管理シート!AG399&lt;27,分岐管理シート!AG399&gt;38)),"error",IF(AND(AD401="○",分岐管理シート!AG399&lt;27),"error","")))</f>
        <v/>
      </c>
      <c r="BZ401" s="641" t="str">
        <f>IF(OR(D401="", D401="R6_補正", D401="R7_予備"),
   "",IF(F401="","",IF(AND(VLOOKUP(AE401,―!$AH$15:$AI$40,2,FALSE) &lt;= VLOOKUP(AF401,―!$AH$15:$AI$40,2,FALSE),VLOOKUP(AF401,―!$AH$15:$AI$40,2,FALSE) &lt;= VLOOKUP(AG401,―!$AH$15:$AI$40,2,FALSE)),"","error")))</f>
        <v/>
      </c>
      <c r="CA401" s="647"/>
      <c r="CB401" s="638"/>
      <c r="CC401" s="638"/>
      <c r="CD401" s="644" t="str">
        <f>IF(F401="","",IF(OR(分岐管理シート!AJ399&lt;1,分岐管理シート!AJ399&gt;88),"error",""))</f>
        <v/>
      </c>
      <c r="CE401" s="644" t="str">
        <f t="shared" si="133"/>
        <v/>
      </c>
      <c r="CF401" s="644" t="str">
        <f>IF(F401="","",IF(OR(AND(分岐管理シート!D399=4, OR(分岐管理シート!AQ399&lt;4, 分岐管理シート!AQ399&gt;9)),AND(OR(分岐管理シート!D399=8, 分岐管理シート!D399=10), OR(分岐管理シート!AQ399&lt;7, 分岐管理シート!AQ399&gt;9))),"error",""))</f>
        <v/>
      </c>
      <c r="CG401" s="644" t="str">
        <f t="shared" ref="CG401:CG464" si="147">IF(F401="","",IF(AND(OR(D401="R7_予備",D401="R7_補正"),OR(AR401="R6当初（地）",AR401="R6補正（地）",AR401="R6予備費（地）")),"error",""))</f>
        <v/>
      </c>
      <c r="CH401" s="644" t="str">
        <f>分岐管理シート!BD399</f>
        <v/>
      </c>
      <c r="CI401" s="666"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4" x14ac:dyDescent="0.15">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88"/>
      <c r="AN402" s="567"/>
      <c r="AO402" s="691"/>
      <c r="AP402" s="564"/>
      <c r="AQ402" s="568"/>
      <c r="AR402" s="622"/>
      <c r="AS402" s="628"/>
      <c r="AT402" s="633"/>
      <c r="AU402" s="655" t="str">
        <f t="shared" si="135"/>
        <v/>
      </c>
      <c r="AV402" s="655" t="str">
        <f t="shared" si="136"/>
        <v/>
      </c>
      <c r="AW402" s="655" t="str">
        <f t="shared" si="125"/>
        <v/>
      </c>
      <c r="AX402" s="655" t="str">
        <f t="shared" si="126"/>
        <v/>
      </c>
      <c r="AY402" s="655" t="str">
        <f t="shared" si="127"/>
        <v/>
      </c>
      <c r="AZ402" s="655" t="str">
        <f>IF(F402="","",IF(OR(AND(分岐管理シート!D400=4,J402="Ⅱ．物価高の克服"),AND(分岐管理シート!D400=8,J402="米国関税措置"),AND(分岐管理シート!D400=10,J402="Ⅰ．生活の安全保障・物価高への対応")),"","error"))</f>
        <v/>
      </c>
      <c r="BA402" s="644" t="str">
        <f t="shared" si="128"/>
        <v/>
      </c>
      <c r="BB402" s="644" t="str">
        <f t="shared" si="137"/>
        <v/>
      </c>
      <c r="BC402" s="656" t="str">
        <f t="shared" si="143"/>
        <v/>
      </c>
      <c r="BD402" s="657" t="str">
        <f t="shared" si="139"/>
        <v/>
      </c>
      <c r="BE402" s="644" t="str">
        <f t="shared" si="140"/>
        <v/>
      </c>
      <c r="BF402" s="655" t="str" cm="1">
        <f t="array" ref="BF402">IF(SUMPRODUCT(COUNTIF(M402:O402, M402:O402))&gt;COUNTA(M402:O402),"error","")</f>
        <v/>
      </c>
      <c r="BG402" s="644" t="str">
        <f t="shared" si="144"/>
        <v/>
      </c>
      <c r="BH402" s="644" t="str">
        <f t="shared" si="145"/>
        <v/>
      </c>
      <c r="BI402" s="644" t="str">
        <f t="shared" si="138"/>
        <v/>
      </c>
      <c r="BJ402" s="647"/>
      <c r="BK402" s="638"/>
      <c r="BL402" s="644" t="str">
        <f t="shared" si="129"/>
        <v/>
      </c>
      <c r="BM402" s="644" t="str">
        <f t="shared" si="134"/>
        <v/>
      </c>
      <c r="BN402" s="644" t="str">
        <f t="shared" si="130"/>
        <v/>
      </c>
      <c r="BO402" s="644" t="str">
        <f t="shared" si="146"/>
        <v/>
      </c>
      <c r="BP402" s="641"/>
      <c r="BQ402" s="644"/>
      <c r="BR402" s="638"/>
      <c r="BS402" s="638"/>
      <c r="BT402" s="644" t="str">
        <f t="shared" si="131"/>
        <v/>
      </c>
      <c r="BU402" s="644" t="str">
        <f t="shared" si="132"/>
        <v/>
      </c>
      <c r="BV402" s="644" t="str">
        <f>IF(F402="","",IF(OR(分岐管理シート!AE400&lt;27,分岐管理シート!AE400&gt;38),"error",""))</f>
        <v/>
      </c>
      <c r="BW402" s="644" t="str">
        <f>IF(AND(D402="R7_補正", OR(分岐管理シート!AF400&lt;27,分岐管理シート!AF400&gt;38)),"error","")</f>
        <v/>
      </c>
      <c r="BX402" s="644" t="str">
        <f>IF(F402="","",IF(OR(分岐管理シート!AG400&lt;27,分岐管理シート!AG400&gt;39),"error",""))</f>
        <v/>
      </c>
      <c r="BY402" s="644" t="str">
        <f>IF(F402="","",IF(AND(AD402="－",OR(分岐管理シート!AG400&lt;27,分岐管理シート!AG400&gt;38)),"error",IF(AND(AD402="○",分岐管理シート!AG400&lt;27),"error","")))</f>
        <v/>
      </c>
      <c r="BZ402" s="641" t="str">
        <f>IF(OR(D402="", D402="R6_補正", D402="R7_予備"),
   "",IF(F402="","",IF(AND(VLOOKUP(AE402,―!$AH$15:$AI$40,2,FALSE) &lt;= VLOOKUP(AF402,―!$AH$15:$AI$40,2,FALSE),VLOOKUP(AF402,―!$AH$15:$AI$40,2,FALSE) &lt;= VLOOKUP(AG402,―!$AH$15:$AI$40,2,FALSE)),"","error")))</f>
        <v/>
      </c>
      <c r="CA402" s="647"/>
      <c r="CB402" s="638"/>
      <c r="CC402" s="638"/>
      <c r="CD402" s="644" t="str">
        <f>IF(F402="","",IF(OR(分岐管理シート!AJ400&lt;1,分岐管理シート!AJ400&gt;88),"error",""))</f>
        <v/>
      </c>
      <c r="CE402" s="644" t="str">
        <f t="shared" si="133"/>
        <v/>
      </c>
      <c r="CF402" s="644" t="str">
        <f>IF(F402="","",IF(OR(AND(分岐管理シート!D400=4, OR(分岐管理シート!AQ400&lt;4, 分岐管理シート!AQ400&gt;9)),AND(OR(分岐管理シート!D400=8, 分岐管理シート!D400=10), OR(分岐管理シート!AQ400&lt;7, 分岐管理シート!AQ400&gt;9))),"error",""))</f>
        <v/>
      </c>
      <c r="CG402" s="644" t="str">
        <f t="shared" si="147"/>
        <v/>
      </c>
      <c r="CH402" s="644" t="str">
        <f>分岐管理シート!BD400</f>
        <v/>
      </c>
      <c r="CI402" s="666" t="str">
        <f t="shared" si="148"/>
        <v/>
      </c>
    </row>
    <row r="403" spans="1:87" ht="24" x14ac:dyDescent="0.15">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88"/>
      <c r="AN403" s="567"/>
      <c r="AO403" s="691"/>
      <c r="AP403" s="564"/>
      <c r="AQ403" s="568"/>
      <c r="AR403" s="622"/>
      <c r="AS403" s="628"/>
      <c r="AT403" s="633"/>
      <c r="AU403" s="655" t="str">
        <f t="shared" si="135"/>
        <v/>
      </c>
      <c r="AV403" s="655" t="str">
        <f t="shared" si="136"/>
        <v/>
      </c>
      <c r="AW403" s="655" t="str">
        <f t="shared" si="125"/>
        <v/>
      </c>
      <c r="AX403" s="655" t="str">
        <f t="shared" si="126"/>
        <v/>
      </c>
      <c r="AY403" s="655" t="str">
        <f t="shared" si="127"/>
        <v/>
      </c>
      <c r="AZ403" s="655" t="str">
        <f>IF(F403="","",IF(OR(AND(分岐管理シート!D401=4,J403="Ⅱ．物価高の克服"),AND(分岐管理シート!D401=8,J403="米国関税措置"),AND(分岐管理シート!D401=10,J403="Ⅰ．生活の安全保障・物価高への対応")),"","error"))</f>
        <v/>
      </c>
      <c r="BA403" s="644" t="str">
        <f t="shared" si="128"/>
        <v/>
      </c>
      <c r="BB403" s="644" t="str">
        <f t="shared" si="137"/>
        <v/>
      </c>
      <c r="BC403" s="656" t="str">
        <f t="shared" si="143"/>
        <v/>
      </c>
      <c r="BD403" s="657" t="str">
        <f t="shared" si="139"/>
        <v/>
      </c>
      <c r="BE403" s="644" t="str">
        <f t="shared" si="140"/>
        <v/>
      </c>
      <c r="BF403" s="655" t="str" cm="1">
        <f t="array" ref="BF403">IF(SUMPRODUCT(COUNTIF(M403:O403, M403:O403))&gt;COUNTA(M403:O403),"error","")</f>
        <v/>
      </c>
      <c r="BG403" s="644" t="str">
        <f t="shared" si="144"/>
        <v/>
      </c>
      <c r="BH403" s="644" t="str">
        <f t="shared" si="145"/>
        <v/>
      </c>
      <c r="BI403" s="644" t="str">
        <f t="shared" si="138"/>
        <v/>
      </c>
      <c r="BJ403" s="647"/>
      <c r="BK403" s="638"/>
      <c r="BL403" s="644" t="str">
        <f t="shared" si="129"/>
        <v/>
      </c>
      <c r="BM403" s="644" t="str">
        <f t="shared" si="134"/>
        <v/>
      </c>
      <c r="BN403" s="644" t="str">
        <f t="shared" si="130"/>
        <v/>
      </c>
      <c r="BO403" s="644" t="str">
        <f t="shared" si="146"/>
        <v/>
      </c>
      <c r="BP403" s="641"/>
      <c r="BQ403" s="644"/>
      <c r="BR403" s="638"/>
      <c r="BS403" s="638"/>
      <c r="BT403" s="644" t="str">
        <f t="shared" si="131"/>
        <v/>
      </c>
      <c r="BU403" s="644" t="str">
        <f t="shared" si="132"/>
        <v/>
      </c>
      <c r="BV403" s="644" t="str">
        <f>IF(F403="","",IF(OR(分岐管理シート!AE401&lt;27,分岐管理シート!AE401&gt;38),"error",""))</f>
        <v/>
      </c>
      <c r="BW403" s="644" t="str">
        <f>IF(AND(D403="R7_補正", OR(分岐管理シート!AF401&lt;27,分岐管理シート!AF401&gt;38)),"error","")</f>
        <v/>
      </c>
      <c r="BX403" s="644" t="str">
        <f>IF(F403="","",IF(OR(分岐管理シート!AG401&lt;27,分岐管理シート!AG401&gt;39),"error",""))</f>
        <v/>
      </c>
      <c r="BY403" s="644" t="str">
        <f>IF(F403="","",IF(AND(AD403="－",OR(分岐管理シート!AG401&lt;27,分岐管理シート!AG401&gt;38)),"error",IF(AND(AD403="○",分岐管理シート!AG401&lt;27),"error","")))</f>
        <v/>
      </c>
      <c r="BZ403" s="641" t="str">
        <f>IF(OR(D403="", D403="R6_補正", D403="R7_予備"),
   "",IF(F403="","",IF(AND(VLOOKUP(AE403,―!$AH$15:$AI$40,2,FALSE) &lt;= VLOOKUP(AF403,―!$AH$15:$AI$40,2,FALSE),VLOOKUP(AF403,―!$AH$15:$AI$40,2,FALSE) &lt;= VLOOKUP(AG403,―!$AH$15:$AI$40,2,FALSE)),"","error")))</f>
        <v/>
      </c>
      <c r="CA403" s="647"/>
      <c r="CB403" s="638"/>
      <c r="CC403" s="638"/>
      <c r="CD403" s="644" t="str">
        <f>IF(F403="","",IF(OR(分岐管理シート!AJ401&lt;1,分岐管理シート!AJ401&gt;88),"error",""))</f>
        <v/>
      </c>
      <c r="CE403" s="644" t="str">
        <f t="shared" si="133"/>
        <v/>
      </c>
      <c r="CF403" s="644" t="str">
        <f>IF(F403="","",IF(OR(AND(分岐管理シート!D401=4, OR(分岐管理シート!AQ401&lt;4, 分岐管理シート!AQ401&gt;9)),AND(OR(分岐管理シート!D401=8, 分岐管理シート!D401=10), OR(分岐管理シート!AQ401&lt;7, 分岐管理シート!AQ401&gt;9))),"error",""))</f>
        <v/>
      </c>
      <c r="CG403" s="644" t="str">
        <f t="shared" si="147"/>
        <v/>
      </c>
      <c r="CH403" s="644" t="str">
        <f>分岐管理シート!BD401</f>
        <v/>
      </c>
      <c r="CI403" s="666" t="str">
        <f t="shared" si="148"/>
        <v/>
      </c>
    </row>
    <row r="404" spans="1:87" ht="24" x14ac:dyDescent="0.15">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88"/>
      <c r="AN404" s="567"/>
      <c r="AO404" s="691"/>
      <c r="AP404" s="564"/>
      <c r="AQ404" s="568"/>
      <c r="AR404" s="622"/>
      <c r="AS404" s="628"/>
      <c r="AT404" s="633"/>
      <c r="AU404" s="655" t="str">
        <f t="shared" si="135"/>
        <v/>
      </c>
      <c r="AV404" s="655" t="str">
        <f t="shared" si="136"/>
        <v/>
      </c>
      <c r="AW404" s="655" t="str">
        <f t="shared" si="125"/>
        <v/>
      </c>
      <c r="AX404" s="655" t="str">
        <f t="shared" si="126"/>
        <v/>
      </c>
      <c r="AY404" s="655" t="str">
        <f t="shared" si="127"/>
        <v/>
      </c>
      <c r="AZ404" s="655" t="str">
        <f>IF(F404="","",IF(OR(AND(分岐管理シート!D402=4,J404="Ⅱ．物価高の克服"),AND(分岐管理シート!D402=8,J404="米国関税措置"),AND(分岐管理シート!D402=10,J404="Ⅰ．生活の安全保障・物価高への対応")),"","error"))</f>
        <v/>
      </c>
      <c r="BA404" s="644" t="str">
        <f t="shared" si="128"/>
        <v/>
      </c>
      <c r="BB404" s="644" t="str">
        <f t="shared" si="137"/>
        <v/>
      </c>
      <c r="BC404" s="656" t="str">
        <f t="shared" si="143"/>
        <v/>
      </c>
      <c r="BD404" s="657" t="str">
        <f t="shared" si="139"/>
        <v/>
      </c>
      <c r="BE404" s="644" t="str">
        <f t="shared" si="140"/>
        <v/>
      </c>
      <c r="BF404" s="655" t="str" cm="1">
        <f t="array" ref="BF404">IF(SUMPRODUCT(COUNTIF(M404:O404, M404:O404))&gt;COUNTA(M404:O404),"error","")</f>
        <v/>
      </c>
      <c r="BG404" s="644" t="str">
        <f t="shared" si="144"/>
        <v/>
      </c>
      <c r="BH404" s="644" t="str">
        <f t="shared" si="145"/>
        <v/>
      </c>
      <c r="BI404" s="644" t="str">
        <f t="shared" si="138"/>
        <v/>
      </c>
      <c r="BJ404" s="647"/>
      <c r="BK404" s="638"/>
      <c r="BL404" s="644" t="str">
        <f t="shared" si="129"/>
        <v/>
      </c>
      <c r="BM404" s="644" t="str">
        <f t="shared" si="134"/>
        <v/>
      </c>
      <c r="BN404" s="644" t="str">
        <f t="shared" si="130"/>
        <v/>
      </c>
      <c r="BO404" s="644" t="str">
        <f t="shared" si="146"/>
        <v/>
      </c>
      <c r="BP404" s="641"/>
      <c r="BQ404" s="644"/>
      <c r="BR404" s="638"/>
      <c r="BS404" s="638"/>
      <c r="BT404" s="644" t="str">
        <f t="shared" si="131"/>
        <v/>
      </c>
      <c r="BU404" s="644" t="str">
        <f t="shared" si="132"/>
        <v/>
      </c>
      <c r="BV404" s="644" t="str">
        <f>IF(F404="","",IF(OR(分岐管理シート!AE402&lt;27,分岐管理シート!AE402&gt;38),"error",""))</f>
        <v/>
      </c>
      <c r="BW404" s="644" t="str">
        <f>IF(AND(D404="R7_補正", OR(分岐管理シート!AF402&lt;27,分岐管理シート!AF402&gt;38)),"error","")</f>
        <v/>
      </c>
      <c r="BX404" s="644" t="str">
        <f>IF(F404="","",IF(OR(分岐管理シート!AG402&lt;27,分岐管理シート!AG402&gt;39),"error",""))</f>
        <v/>
      </c>
      <c r="BY404" s="644" t="str">
        <f>IF(F404="","",IF(AND(AD404="－",OR(分岐管理シート!AG402&lt;27,分岐管理シート!AG402&gt;38)),"error",IF(AND(AD404="○",分岐管理シート!AG402&lt;27),"error","")))</f>
        <v/>
      </c>
      <c r="BZ404" s="641" t="str">
        <f>IF(OR(D404="", D404="R6_補正", D404="R7_予備"),
   "",IF(F404="","",IF(AND(VLOOKUP(AE404,―!$AH$15:$AI$40,2,FALSE) &lt;= VLOOKUP(AF404,―!$AH$15:$AI$40,2,FALSE),VLOOKUP(AF404,―!$AH$15:$AI$40,2,FALSE) &lt;= VLOOKUP(AG404,―!$AH$15:$AI$40,2,FALSE)),"","error")))</f>
        <v/>
      </c>
      <c r="CA404" s="647"/>
      <c r="CB404" s="638"/>
      <c r="CC404" s="638"/>
      <c r="CD404" s="644" t="str">
        <f>IF(F404="","",IF(OR(分岐管理シート!AJ402&lt;1,分岐管理シート!AJ402&gt;88),"error",""))</f>
        <v/>
      </c>
      <c r="CE404" s="644" t="str">
        <f t="shared" si="133"/>
        <v/>
      </c>
      <c r="CF404" s="644" t="str">
        <f>IF(F404="","",IF(OR(AND(分岐管理シート!D402=4, OR(分岐管理シート!AQ402&lt;4, 分岐管理シート!AQ402&gt;9)),AND(OR(分岐管理シート!D402=8, 分岐管理シート!D402=10), OR(分岐管理シート!AQ402&lt;7, 分岐管理シート!AQ402&gt;9))),"error",""))</f>
        <v/>
      </c>
      <c r="CG404" s="644" t="str">
        <f t="shared" si="147"/>
        <v/>
      </c>
      <c r="CH404" s="644" t="str">
        <f>分岐管理シート!BD402</f>
        <v/>
      </c>
      <c r="CI404" s="666" t="str">
        <f t="shared" si="148"/>
        <v/>
      </c>
    </row>
    <row r="405" spans="1:87" ht="24" x14ac:dyDescent="0.15">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88"/>
      <c r="AN405" s="567"/>
      <c r="AO405" s="691"/>
      <c r="AP405" s="564"/>
      <c r="AQ405" s="568"/>
      <c r="AR405" s="622"/>
      <c r="AS405" s="628"/>
      <c r="AT405" s="633"/>
      <c r="AU405" s="655" t="str">
        <f t="shared" si="135"/>
        <v/>
      </c>
      <c r="AV405" s="655" t="str">
        <f t="shared" si="136"/>
        <v/>
      </c>
      <c r="AW405" s="655" t="str">
        <f t="shared" si="125"/>
        <v/>
      </c>
      <c r="AX405" s="655" t="str">
        <f t="shared" si="126"/>
        <v/>
      </c>
      <c r="AY405" s="655" t="str">
        <f t="shared" si="127"/>
        <v/>
      </c>
      <c r="AZ405" s="655" t="str">
        <f>IF(F405="","",IF(OR(AND(分岐管理シート!D403=4,J405="Ⅱ．物価高の克服"),AND(分岐管理シート!D403=8,J405="米国関税措置"),AND(分岐管理シート!D403=10,J405="Ⅰ．生活の安全保障・物価高への対応")),"","error"))</f>
        <v/>
      </c>
      <c r="BA405" s="644" t="str">
        <f t="shared" si="128"/>
        <v/>
      </c>
      <c r="BB405" s="644" t="str">
        <f t="shared" si="137"/>
        <v/>
      </c>
      <c r="BC405" s="656" t="str">
        <f t="shared" si="143"/>
        <v/>
      </c>
      <c r="BD405" s="657" t="str">
        <f t="shared" si="139"/>
        <v/>
      </c>
      <c r="BE405" s="644" t="str">
        <f t="shared" si="140"/>
        <v/>
      </c>
      <c r="BF405" s="655" t="str" cm="1">
        <f t="array" ref="BF405">IF(SUMPRODUCT(COUNTIF(M405:O405, M405:O405))&gt;COUNTA(M405:O405),"error","")</f>
        <v/>
      </c>
      <c r="BG405" s="644" t="str">
        <f t="shared" si="144"/>
        <v/>
      </c>
      <c r="BH405" s="644" t="str">
        <f t="shared" si="145"/>
        <v/>
      </c>
      <c r="BI405" s="644" t="str">
        <f t="shared" si="138"/>
        <v/>
      </c>
      <c r="BJ405" s="647"/>
      <c r="BK405" s="638"/>
      <c r="BL405" s="644" t="str">
        <f t="shared" si="129"/>
        <v/>
      </c>
      <c r="BM405" s="644" t="str">
        <f t="shared" si="134"/>
        <v/>
      </c>
      <c r="BN405" s="644" t="str">
        <f t="shared" si="130"/>
        <v/>
      </c>
      <c r="BO405" s="644" t="str">
        <f t="shared" si="146"/>
        <v/>
      </c>
      <c r="BP405" s="641"/>
      <c r="BQ405" s="644"/>
      <c r="BR405" s="638"/>
      <c r="BS405" s="638"/>
      <c r="BT405" s="644" t="str">
        <f t="shared" si="131"/>
        <v/>
      </c>
      <c r="BU405" s="644" t="str">
        <f t="shared" si="132"/>
        <v/>
      </c>
      <c r="BV405" s="644" t="str">
        <f>IF(F405="","",IF(OR(分岐管理シート!AE403&lt;27,分岐管理シート!AE403&gt;38),"error",""))</f>
        <v/>
      </c>
      <c r="BW405" s="644" t="str">
        <f>IF(AND(D405="R7_補正", OR(分岐管理シート!AF403&lt;27,分岐管理シート!AF403&gt;38)),"error","")</f>
        <v/>
      </c>
      <c r="BX405" s="644" t="str">
        <f>IF(F405="","",IF(OR(分岐管理シート!AG403&lt;27,分岐管理シート!AG403&gt;39),"error",""))</f>
        <v/>
      </c>
      <c r="BY405" s="644" t="str">
        <f>IF(F405="","",IF(AND(AD405="－",OR(分岐管理シート!AG403&lt;27,分岐管理シート!AG403&gt;38)),"error",IF(AND(AD405="○",分岐管理シート!AG403&lt;27),"error","")))</f>
        <v/>
      </c>
      <c r="BZ405" s="641" t="str">
        <f>IF(OR(D405="", D405="R6_補正", D405="R7_予備"),
   "",IF(F405="","",IF(AND(VLOOKUP(AE405,―!$AH$15:$AI$40,2,FALSE) &lt;= VLOOKUP(AF405,―!$AH$15:$AI$40,2,FALSE),VLOOKUP(AF405,―!$AH$15:$AI$40,2,FALSE) &lt;= VLOOKUP(AG405,―!$AH$15:$AI$40,2,FALSE)),"","error")))</f>
        <v/>
      </c>
      <c r="CA405" s="647"/>
      <c r="CB405" s="638"/>
      <c r="CC405" s="638"/>
      <c r="CD405" s="644" t="str">
        <f>IF(F405="","",IF(OR(分岐管理シート!AJ403&lt;1,分岐管理シート!AJ403&gt;88),"error",""))</f>
        <v/>
      </c>
      <c r="CE405" s="644" t="str">
        <f t="shared" si="133"/>
        <v/>
      </c>
      <c r="CF405" s="644" t="str">
        <f>IF(F405="","",IF(OR(AND(分岐管理シート!D403=4, OR(分岐管理シート!AQ403&lt;4, 分岐管理シート!AQ403&gt;9)),AND(OR(分岐管理シート!D403=8, 分岐管理シート!D403=10), OR(分岐管理シート!AQ403&lt;7, 分岐管理シート!AQ403&gt;9))),"error",""))</f>
        <v/>
      </c>
      <c r="CG405" s="644" t="str">
        <f t="shared" si="147"/>
        <v/>
      </c>
      <c r="CH405" s="644" t="str">
        <f>分岐管理シート!BD403</f>
        <v/>
      </c>
      <c r="CI405" s="666" t="str">
        <f t="shared" si="148"/>
        <v/>
      </c>
    </row>
    <row r="406" spans="1:87" ht="24" x14ac:dyDescent="0.15">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88"/>
      <c r="AN406" s="567"/>
      <c r="AO406" s="691"/>
      <c r="AP406" s="564"/>
      <c r="AQ406" s="568"/>
      <c r="AR406" s="622"/>
      <c r="AS406" s="628"/>
      <c r="AT406" s="633"/>
      <c r="AU406" s="655" t="str">
        <f t="shared" si="135"/>
        <v/>
      </c>
      <c r="AV406" s="655" t="str">
        <f t="shared" si="136"/>
        <v/>
      </c>
      <c r="AW406" s="655" t="str">
        <f t="shared" si="125"/>
        <v/>
      </c>
      <c r="AX406" s="655" t="str">
        <f t="shared" si="126"/>
        <v/>
      </c>
      <c r="AY406" s="655" t="str">
        <f t="shared" si="127"/>
        <v/>
      </c>
      <c r="AZ406" s="655" t="str">
        <f>IF(F406="","",IF(OR(AND(分岐管理シート!D404=4,J406="Ⅱ．物価高の克服"),AND(分岐管理シート!D404=8,J406="米国関税措置"),AND(分岐管理シート!D404=10,J406="Ⅰ．生活の安全保障・物価高への対応")),"","error"))</f>
        <v/>
      </c>
      <c r="BA406" s="644" t="str">
        <f t="shared" si="128"/>
        <v/>
      </c>
      <c r="BB406" s="644" t="str">
        <f t="shared" si="137"/>
        <v/>
      </c>
      <c r="BC406" s="656" t="str">
        <f t="shared" si="143"/>
        <v/>
      </c>
      <c r="BD406" s="657" t="str">
        <f t="shared" si="139"/>
        <v/>
      </c>
      <c r="BE406" s="644" t="str">
        <f t="shared" si="140"/>
        <v/>
      </c>
      <c r="BF406" s="655" t="str" cm="1">
        <f t="array" ref="BF406">IF(SUMPRODUCT(COUNTIF(M406:O406, M406:O406))&gt;COUNTA(M406:O406),"error","")</f>
        <v/>
      </c>
      <c r="BG406" s="644" t="str">
        <f t="shared" si="144"/>
        <v/>
      </c>
      <c r="BH406" s="644" t="str">
        <f t="shared" si="145"/>
        <v/>
      </c>
      <c r="BI406" s="644" t="str">
        <f t="shared" si="138"/>
        <v/>
      </c>
      <c r="BJ406" s="647"/>
      <c r="BK406" s="638"/>
      <c r="BL406" s="644" t="str">
        <f t="shared" si="129"/>
        <v/>
      </c>
      <c r="BM406" s="644" t="str">
        <f t="shared" si="134"/>
        <v/>
      </c>
      <c r="BN406" s="644" t="str">
        <f t="shared" si="130"/>
        <v/>
      </c>
      <c r="BO406" s="644" t="str">
        <f t="shared" si="146"/>
        <v/>
      </c>
      <c r="BP406" s="641"/>
      <c r="BQ406" s="644"/>
      <c r="BR406" s="638"/>
      <c r="BS406" s="638"/>
      <c r="BT406" s="644" t="str">
        <f t="shared" si="131"/>
        <v/>
      </c>
      <c r="BU406" s="644" t="str">
        <f t="shared" si="132"/>
        <v/>
      </c>
      <c r="BV406" s="644" t="str">
        <f>IF(F406="","",IF(OR(分岐管理シート!AE404&lt;27,分岐管理シート!AE404&gt;38),"error",""))</f>
        <v/>
      </c>
      <c r="BW406" s="644" t="str">
        <f>IF(AND(D406="R7_補正", OR(分岐管理シート!AF404&lt;27,分岐管理シート!AF404&gt;38)),"error","")</f>
        <v/>
      </c>
      <c r="BX406" s="644" t="str">
        <f>IF(F406="","",IF(OR(分岐管理シート!AG404&lt;27,分岐管理シート!AG404&gt;39),"error",""))</f>
        <v/>
      </c>
      <c r="BY406" s="644" t="str">
        <f>IF(F406="","",IF(AND(AD406="－",OR(分岐管理シート!AG404&lt;27,分岐管理シート!AG404&gt;38)),"error",IF(AND(AD406="○",分岐管理シート!AG404&lt;27),"error","")))</f>
        <v/>
      </c>
      <c r="BZ406" s="641" t="str">
        <f>IF(OR(D406="", D406="R6_補正", D406="R7_予備"),
   "",IF(F406="","",IF(AND(VLOOKUP(AE406,―!$AH$15:$AI$40,2,FALSE) &lt;= VLOOKUP(AF406,―!$AH$15:$AI$40,2,FALSE),VLOOKUP(AF406,―!$AH$15:$AI$40,2,FALSE) &lt;= VLOOKUP(AG406,―!$AH$15:$AI$40,2,FALSE)),"","error")))</f>
        <v/>
      </c>
      <c r="CA406" s="647"/>
      <c r="CB406" s="638"/>
      <c r="CC406" s="638"/>
      <c r="CD406" s="644" t="str">
        <f>IF(F406="","",IF(OR(分岐管理シート!AJ404&lt;1,分岐管理シート!AJ404&gt;88),"error",""))</f>
        <v/>
      </c>
      <c r="CE406" s="644" t="str">
        <f t="shared" si="133"/>
        <v/>
      </c>
      <c r="CF406" s="644" t="str">
        <f>IF(F406="","",IF(OR(AND(分岐管理シート!D404=4, OR(分岐管理シート!AQ404&lt;4, 分岐管理シート!AQ404&gt;9)),AND(OR(分岐管理シート!D404=8, 分岐管理シート!D404=10), OR(分岐管理シート!AQ404&lt;7, 分岐管理シート!AQ404&gt;9))),"error",""))</f>
        <v/>
      </c>
      <c r="CG406" s="644" t="str">
        <f t="shared" si="147"/>
        <v/>
      </c>
      <c r="CH406" s="644" t="str">
        <f>分岐管理シート!BD404</f>
        <v/>
      </c>
      <c r="CI406" s="666" t="str">
        <f t="shared" si="148"/>
        <v/>
      </c>
    </row>
    <row r="407" spans="1:87" ht="24" x14ac:dyDescent="0.15">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88"/>
      <c r="AN407" s="567"/>
      <c r="AO407" s="691"/>
      <c r="AP407" s="564"/>
      <c r="AQ407" s="568"/>
      <c r="AR407" s="622"/>
      <c r="AS407" s="628"/>
      <c r="AT407" s="633"/>
      <c r="AU407" s="655" t="str">
        <f t="shared" si="135"/>
        <v/>
      </c>
      <c r="AV407" s="655" t="str">
        <f t="shared" si="136"/>
        <v/>
      </c>
      <c r="AW407" s="655" t="str">
        <f t="shared" si="125"/>
        <v/>
      </c>
      <c r="AX407" s="655" t="str">
        <f t="shared" si="126"/>
        <v/>
      </c>
      <c r="AY407" s="655" t="str">
        <f t="shared" si="127"/>
        <v/>
      </c>
      <c r="AZ407" s="655" t="str">
        <f>IF(F407="","",IF(OR(AND(分岐管理シート!D405=4,J407="Ⅱ．物価高の克服"),AND(分岐管理シート!D405=8,J407="米国関税措置"),AND(分岐管理シート!D405=10,J407="Ⅰ．生活の安全保障・物価高への対応")),"","error"))</f>
        <v/>
      </c>
      <c r="BA407" s="644" t="str">
        <f t="shared" si="128"/>
        <v/>
      </c>
      <c r="BB407" s="644" t="str">
        <f t="shared" si="137"/>
        <v/>
      </c>
      <c r="BC407" s="656" t="str">
        <f t="shared" si="143"/>
        <v/>
      </c>
      <c r="BD407" s="657" t="str">
        <f t="shared" si="139"/>
        <v/>
      </c>
      <c r="BE407" s="644" t="str">
        <f t="shared" si="140"/>
        <v/>
      </c>
      <c r="BF407" s="655" t="str" cm="1">
        <f t="array" ref="BF407">IF(SUMPRODUCT(COUNTIF(M407:O407, M407:O407))&gt;COUNTA(M407:O407),"error","")</f>
        <v/>
      </c>
      <c r="BG407" s="644" t="str">
        <f t="shared" si="144"/>
        <v/>
      </c>
      <c r="BH407" s="644" t="str">
        <f t="shared" si="145"/>
        <v/>
      </c>
      <c r="BI407" s="644" t="str">
        <f t="shared" si="138"/>
        <v/>
      </c>
      <c r="BJ407" s="647"/>
      <c r="BK407" s="638"/>
      <c r="BL407" s="644" t="str">
        <f t="shared" si="129"/>
        <v/>
      </c>
      <c r="BM407" s="644" t="str">
        <f t="shared" si="134"/>
        <v/>
      </c>
      <c r="BN407" s="644" t="str">
        <f t="shared" si="130"/>
        <v/>
      </c>
      <c r="BO407" s="644" t="str">
        <f t="shared" si="146"/>
        <v/>
      </c>
      <c r="BP407" s="641"/>
      <c r="BQ407" s="644"/>
      <c r="BR407" s="638"/>
      <c r="BS407" s="638"/>
      <c r="BT407" s="644" t="str">
        <f t="shared" si="131"/>
        <v/>
      </c>
      <c r="BU407" s="644" t="str">
        <f t="shared" si="132"/>
        <v/>
      </c>
      <c r="BV407" s="644" t="str">
        <f>IF(F407="","",IF(OR(分岐管理シート!AE405&lt;27,分岐管理シート!AE405&gt;38),"error",""))</f>
        <v/>
      </c>
      <c r="BW407" s="644" t="str">
        <f>IF(AND(D407="R7_補正", OR(分岐管理シート!AF405&lt;27,分岐管理シート!AF405&gt;38)),"error","")</f>
        <v/>
      </c>
      <c r="BX407" s="644" t="str">
        <f>IF(F407="","",IF(OR(分岐管理シート!AG405&lt;27,分岐管理シート!AG405&gt;39),"error",""))</f>
        <v/>
      </c>
      <c r="BY407" s="644" t="str">
        <f>IF(F407="","",IF(AND(AD407="－",OR(分岐管理シート!AG405&lt;27,分岐管理シート!AG405&gt;38)),"error",IF(AND(AD407="○",分岐管理シート!AG405&lt;27),"error","")))</f>
        <v/>
      </c>
      <c r="BZ407" s="641" t="str">
        <f>IF(OR(D407="", D407="R6_補正", D407="R7_予備"),
   "",IF(F407="","",IF(AND(VLOOKUP(AE407,―!$AH$15:$AI$40,2,FALSE) &lt;= VLOOKUP(AF407,―!$AH$15:$AI$40,2,FALSE),VLOOKUP(AF407,―!$AH$15:$AI$40,2,FALSE) &lt;= VLOOKUP(AG407,―!$AH$15:$AI$40,2,FALSE)),"","error")))</f>
        <v/>
      </c>
      <c r="CA407" s="647"/>
      <c r="CB407" s="638"/>
      <c r="CC407" s="638"/>
      <c r="CD407" s="644" t="str">
        <f>IF(F407="","",IF(OR(分岐管理シート!AJ405&lt;1,分岐管理シート!AJ405&gt;88),"error",""))</f>
        <v/>
      </c>
      <c r="CE407" s="644" t="str">
        <f t="shared" si="133"/>
        <v/>
      </c>
      <c r="CF407" s="644" t="str">
        <f>IF(F407="","",IF(OR(AND(分岐管理シート!D405=4, OR(分岐管理シート!AQ405&lt;4, 分岐管理シート!AQ405&gt;9)),AND(OR(分岐管理シート!D405=8, 分岐管理シート!D405=10), OR(分岐管理シート!AQ405&lt;7, 分岐管理シート!AQ405&gt;9))),"error",""))</f>
        <v/>
      </c>
      <c r="CG407" s="644" t="str">
        <f t="shared" si="147"/>
        <v/>
      </c>
      <c r="CH407" s="644" t="str">
        <f>分岐管理シート!BD405</f>
        <v/>
      </c>
      <c r="CI407" s="666" t="str">
        <f t="shared" si="148"/>
        <v/>
      </c>
    </row>
    <row r="408" spans="1:87" ht="24" x14ac:dyDescent="0.15">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88"/>
      <c r="AN408" s="567"/>
      <c r="AO408" s="691"/>
      <c r="AP408" s="564"/>
      <c r="AQ408" s="568"/>
      <c r="AR408" s="622"/>
      <c r="AS408" s="628"/>
      <c r="AT408" s="633"/>
      <c r="AU408" s="655" t="str">
        <f t="shared" si="135"/>
        <v/>
      </c>
      <c r="AV408" s="655" t="str">
        <f t="shared" si="136"/>
        <v/>
      </c>
      <c r="AW408" s="655" t="str">
        <f t="shared" si="125"/>
        <v/>
      </c>
      <c r="AX408" s="655" t="str">
        <f t="shared" si="126"/>
        <v/>
      </c>
      <c r="AY408" s="655" t="str">
        <f t="shared" si="127"/>
        <v/>
      </c>
      <c r="AZ408" s="655" t="str">
        <f>IF(F408="","",IF(OR(AND(分岐管理シート!D406=4,J408="Ⅱ．物価高の克服"),AND(分岐管理シート!D406=8,J408="米国関税措置"),AND(分岐管理シート!D406=10,J408="Ⅰ．生活の安全保障・物価高への対応")),"","error"))</f>
        <v/>
      </c>
      <c r="BA408" s="644" t="str">
        <f t="shared" si="128"/>
        <v/>
      </c>
      <c r="BB408" s="644" t="str">
        <f t="shared" si="137"/>
        <v/>
      </c>
      <c r="BC408" s="656" t="str">
        <f t="shared" si="143"/>
        <v/>
      </c>
      <c r="BD408" s="657" t="str">
        <f t="shared" si="139"/>
        <v/>
      </c>
      <c r="BE408" s="644" t="str">
        <f t="shared" si="140"/>
        <v/>
      </c>
      <c r="BF408" s="655" t="str" cm="1">
        <f t="array" ref="BF408">IF(SUMPRODUCT(COUNTIF(M408:O408, M408:O408))&gt;COUNTA(M408:O408),"error","")</f>
        <v/>
      </c>
      <c r="BG408" s="644" t="str">
        <f t="shared" si="144"/>
        <v/>
      </c>
      <c r="BH408" s="644" t="str">
        <f t="shared" si="145"/>
        <v/>
      </c>
      <c r="BI408" s="644" t="str">
        <f t="shared" si="138"/>
        <v/>
      </c>
      <c r="BJ408" s="647"/>
      <c r="BK408" s="638"/>
      <c r="BL408" s="644" t="str">
        <f t="shared" si="129"/>
        <v/>
      </c>
      <c r="BM408" s="644" t="str">
        <f t="shared" si="134"/>
        <v/>
      </c>
      <c r="BN408" s="644" t="str">
        <f t="shared" si="130"/>
        <v/>
      </c>
      <c r="BO408" s="644" t="str">
        <f t="shared" si="146"/>
        <v/>
      </c>
      <c r="BP408" s="641"/>
      <c r="BQ408" s="644"/>
      <c r="BR408" s="638"/>
      <c r="BS408" s="638"/>
      <c r="BT408" s="644" t="str">
        <f t="shared" si="131"/>
        <v/>
      </c>
      <c r="BU408" s="644" t="str">
        <f t="shared" si="132"/>
        <v/>
      </c>
      <c r="BV408" s="644" t="str">
        <f>IF(F408="","",IF(OR(分岐管理シート!AE406&lt;27,分岐管理シート!AE406&gt;38),"error",""))</f>
        <v/>
      </c>
      <c r="BW408" s="644" t="str">
        <f>IF(AND(D408="R7_補正", OR(分岐管理シート!AF406&lt;27,分岐管理シート!AF406&gt;38)),"error","")</f>
        <v/>
      </c>
      <c r="BX408" s="644" t="str">
        <f>IF(F408="","",IF(OR(分岐管理シート!AG406&lt;27,分岐管理シート!AG406&gt;39),"error",""))</f>
        <v/>
      </c>
      <c r="BY408" s="644" t="str">
        <f>IF(F408="","",IF(AND(AD408="－",OR(分岐管理シート!AG406&lt;27,分岐管理シート!AG406&gt;38)),"error",IF(AND(AD408="○",分岐管理シート!AG406&lt;27),"error","")))</f>
        <v/>
      </c>
      <c r="BZ408" s="641" t="str">
        <f>IF(OR(D408="", D408="R6_補正", D408="R7_予備"),
   "",IF(F408="","",IF(AND(VLOOKUP(AE408,―!$AH$15:$AI$40,2,FALSE) &lt;= VLOOKUP(AF408,―!$AH$15:$AI$40,2,FALSE),VLOOKUP(AF408,―!$AH$15:$AI$40,2,FALSE) &lt;= VLOOKUP(AG408,―!$AH$15:$AI$40,2,FALSE)),"","error")))</f>
        <v/>
      </c>
      <c r="CA408" s="647"/>
      <c r="CB408" s="638"/>
      <c r="CC408" s="638"/>
      <c r="CD408" s="644" t="str">
        <f>IF(F408="","",IF(OR(分岐管理シート!AJ406&lt;1,分岐管理シート!AJ406&gt;88),"error",""))</f>
        <v/>
      </c>
      <c r="CE408" s="644" t="str">
        <f t="shared" si="133"/>
        <v/>
      </c>
      <c r="CF408" s="644" t="str">
        <f>IF(F408="","",IF(OR(AND(分岐管理シート!D406=4, OR(分岐管理シート!AQ406&lt;4, 分岐管理シート!AQ406&gt;9)),AND(OR(分岐管理シート!D406=8, 分岐管理シート!D406=10), OR(分岐管理シート!AQ406&lt;7, 分岐管理シート!AQ406&gt;9))),"error",""))</f>
        <v/>
      </c>
      <c r="CG408" s="644" t="str">
        <f t="shared" si="147"/>
        <v/>
      </c>
      <c r="CH408" s="644" t="str">
        <f>分岐管理シート!BD406</f>
        <v/>
      </c>
      <c r="CI408" s="666" t="str">
        <f t="shared" si="148"/>
        <v/>
      </c>
    </row>
    <row r="409" spans="1:87" ht="24" x14ac:dyDescent="0.15">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88"/>
      <c r="AN409" s="567"/>
      <c r="AO409" s="691"/>
      <c r="AP409" s="564"/>
      <c r="AQ409" s="568"/>
      <c r="AR409" s="622"/>
      <c r="AS409" s="628"/>
      <c r="AT409" s="633"/>
      <c r="AU409" s="655" t="str">
        <f t="shared" si="135"/>
        <v/>
      </c>
      <c r="AV409" s="655" t="str">
        <f t="shared" si="136"/>
        <v/>
      </c>
      <c r="AW409" s="655" t="str">
        <f t="shared" si="125"/>
        <v/>
      </c>
      <c r="AX409" s="655" t="str">
        <f t="shared" si="126"/>
        <v/>
      </c>
      <c r="AY409" s="655" t="str">
        <f t="shared" si="127"/>
        <v/>
      </c>
      <c r="AZ409" s="655" t="str">
        <f>IF(F409="","",IF(OR(AND(分岐管理シート!D407=4,J409="Ⅱ．物価高の克服"),AND(分岐管理シート!D407=8,J409="米国関税措置"),AND(分岐管理シート!D407=10,J409="Ⅰ．生活の安全保障・物価高への対応")),"","error"))</f>
        <v/>
      </c>
      <c r="BA409" s="644" t="str">
        <f t="shared" si="128"/>
        <v/>
      </c>
      <c r="BB409" s="644" t="str">
        <f t="shared" si="137"/>
        <v/>
      </c>
      <c r="BC409" s="656" t="str">
        <f t="shared" si="143"/>
        <v/>
      </c>
      <c r="BD409" s="657" t="str">
        <f t="shared" si="139"/>
        <v/>
      </c>
      <c r="BE409" s="644" t="str">
        <f t="shared" si="140"/>
        <v/>
      </c>
      <c r="BF409" s="655" t="str" cm="1">
        <f t="array" ref="BF409">IF(SUMPRODUCT(COUNTIF(M409:O409, M409:O409))&gt;COUNTA(M409:O409),"error","")</f>
        <v/>
      </c>
      <c r="BG409" s="644" t="str">
        <f t="shared" si="144"/>
        <v/>
      </c>
      <c r="BH409" s="644" t="str">
        <f t="shared" si="145"/>
        <v/>
      </c>
      <c r="BI409" s="644" t="str">
        <f t="shared" si="138"/>
        <v/>
      </c>
      <c r="BJ409" s="647"/>
      <c r="BK409" s="638"/>
      <c r="BL409" s="644" t="str">
        <f t="shared" si="129"/>
        <v/>
      </c>
      <c r="BM409" s="644" t="str">
        <f t="shared" si="134"/>
        <v/>
      </c>
      <c r="BN409" s="644" t="str">
        <f t="shared" si="130"/>
        <v/>
      </c>
      <c r="BO409" s="644" t="str">
        <f t="shared" si="146"/>
        <v/>
      </c>
      <c r="BP409" s="641"/>
      <c r="BQ409" s="644"/>
      <c r="BR409" s="638"/>
      <c r="BS409" s="638"/>
      <c r="BT409" s="644" t="str">
        <f t="shared" si="131"/>
        <v/>
      </c>
      <c r="BU409" s="644" t="str">
        <f t="shared" si="132"/>
        <v/>
      </c>
      <c r="BV409" s="644" t="str">
        <f>IF(F409="","",IF(OR(分岐管理シート!AE407&lt;27,分岐管理シート!AE407&gt;38),"error",""))</f>
        <v/>
      </c>
      <c r="BW409" s="644" t="str">
        <f>IF(AND(D409="R7_補正", OR(分岐管理シート!AF407&lt;27,分岐管理シート!AF407&gt;38)),"error","")</f>
        <v/>
      </c>
      <c r="BX409" s="644" t="str">
        <f>IF(F409="","",IF(OR(分岐管理シート!AG407&lt;27,分岐管理シート!AG407&gt;39),"error",""))</f>
        <v/>
      </c>
      <c r="BY409" s="644" t="str">
        <f>IF(F409="","",IF(AND(AD409="－",OR(分岐管理シート!AG407&lt;27,分岐管理シート!AG407&gt;38)),"error",IF(AND(AD409="○",分岐管理シート!AG407&lt;27),"error","")))</f>
        <v/>
      </c>
      <c r="BZ409" s="641" t="str">
        <f>IF(OR(D409="", D409="R6_補正", D409="R7_予備"),
   "",IF(F409="","",IF(AND(VLOOKUP(AE409,―!$AH$15:$AI$40,2,FALSE) &lt;= VLOOKUP(AF409,―!$AH$15:$AI$40,2,FALSE),VLOOKUP(AF409,―!$AH$15:$AI$40,2,FALSE) &lt;= VLOOKUP(AG409,―!$AH$15:$AI$40,2,FALSE)),"","error")))</f>
        <v/>
      </c>
      <c r="CA409" s="647"/>
      <c r="CB409" s="638"/>
      <c r="CC409" s="638"/>
      <c r="CD409" s="644" t="str">
        <f>IF(F409="","",IF(OR(分岐管理シート!AJ407&lt;1,分岐管理シート!AJ407&gt;88),"error",""))</f>
        <v/>
      </c>
      <c r="CE409" s="644" t="str">
        <f t="shared" si="133"/>
        <v/>
      </c>
      <c r="CF409" s="644" t="str">
        <f>IF(F409="","",IF(OR(AND(分岐管理シート!D407=4, OR(分岐管理シート!AQ407&lt;4, 分岐管理シート!AQ407&gt;9)),AND(OR(分岐管理シート!D407=8, 分岐管理シート!D407=10), OR(分岐管理シート!AQ407&lt;7, 分岐管理シート!AQ407&gt;9))),"error",""))</f>
        <v/>
      </c>
      <c r="CG409" s="644" t="str">
        <f t="shared" si="147"/>
        <v/>
      </c>
      <c r="CH409" s="644" t="str">
        <f>分岐管理シート!BD407</f>
        <v/>
      </c>
      <c r="CI409" s="666" t="str">
        <f t="shared" si="148"/>
        <v/>
      </c>
    </row>
    <row r="410" spans="1:87" ht="24" x14ac:dyDescent="0.15">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88"/>
      <c r="AN410" s="567"/>
      <c r="AO410" s="691"/>
      <c r="AP410" s="564"/>
      <c r="AQ410" s="568"/>
      <c r="AR410" s="622"/>
      <c r="AS410" s="628"/>
      <c r="AT410" s="633"/>
      <c r="AU410" s="655" t="str">
        <f t="shared" si="135"/>
        <v/>
      </c>
      <c r="AV410" s="655" t="str">
        <f t="shared" si="136"/>
        <v/>
      </c>
      <c r="AW410" s="655" t="str">
        <f t="shared" si="125"/>
        <v/>
      </c>
      <c r="AX410" s="655" t="str">
        <f t="shared" si="126"/>
        <v/>
      </c>
      <c r="AY410" s="655" t="str">
        <f t="shared" si="127"/>
        <v/>
      </c>
      <c r="AZ410" s="655" t="str">
        <f>IF(F410="","",IF(OR(AND(分岐管理シート!D408=4,J410="Ⅱ．物価高の克服"),AND(分岐管理シート!D408=8,J410="米国関税措置"),AND(分岐管理シート!D408=10,J410="Ⅰ．生活の安全保障・物価高への対応")),"","error"))</f>
        <v/>
      </c>
      <c r="BA410" s="644" t="str">
        <f t="shared" si="128"/>
        <v/>
      </c>
      <c r="BB410" s="644" t="str">
        <f t="shared" si="137"/>
        <v/>
      </c>
      <c r="BC410" s="656" t="str">
        <f t="shared" si="143"/>
        <v/>
      </c>
      <c r="BD410" s="657" t="str">
        <f t="shared" si="139"/>
        <v/>
      </c>
      <c r="BE410" s="644" t="str">
        <f t="shared" si="140"/>
        <v/>
      </c>
      <c r="BF410" s="655" t="str" cm="1">
        <f t="array" ref="BF410">IF(SUMPRODUCT(COUNTIF(M410:O410, M410:O410))&gt;COUNTA(M410:O410),"error","")</f>
        <v/>
      </c>
      <c r="BG410" s="644" t="str">
        <f t="shared" si="144"/>
        <v/>
      </c>
      <c r="BH410" s="644" t="str">
        <f t="shared" si="145"/>
        <v/>
      </c>
      <c r="BI410" s="644" t="str">
        <f t="shared" si="138"/>
        <v/>
      </c>
      <c r="BJ410" s="647"/>
      <c r="BK410" s="638"/>
      <c r="BL410" s="644" t="str">
        <f t="shared" si="129"/>
        <v/>
      </c>
      <c r="BM410" s="644" t="str">
        <f t="shared" si="134"/>
        <v/>
      </c>
      <c r="BN410" s="644" t="str">
        <f t="shared" si="130"/>
        <v/>
      </c>
      <c r="BO410" s="644" t="str">
        <f t="shared" si="146"/>
        <v/>
      </c>
      <c r="BP410" s="641"/>
      <c r="BQ410" s="644"/>
      <c r="BR410" s="638"/>
      <c r="BS410" s="638"/>
      <c r="BT410" s="644" t="str">
        <f t="shared" si="131"/>
        <v/>
      </c>
      <c r="BU410" s="644" t="str">
        <f t="shared" si="132"/>
        <v/>
      </c>
      <c r="BV410" s="644" t="str">
        <f>IF(F410="","",IF(OR(分岐管理シート!AE408&lt;27,分岐管理シート!AE408&gt;38),"error",""))</f>
        <v/>
      </c>
      <c r="BW410" s="644" t="str">
        <f>IF(AND(D410="R7_補正", OR(分岐管理シート!AF408&lt;27,分岐管理シート!AF408&gt;38)),"error","")</f>
        <v/>
      </c>
      <c r="BX410" s="644" t="str">
        <f>IF(F410="","",IF(OR(分岐管理シート!AG408&lt;27,分岐管理シート!AG408&gt;39),"error",""))</f>
        <v/>
      </c>
      <c r="BY410" s="644" t="str">
        <f>IF(F410="","",IF(AND(AD410="－",OR(分岐管理シート!AG408&lt;27,分岐管理シート!AG408&gt;38)),"error",IF(AND(AD410="○",分岐管理シート!AG408&lt;27),"error","")))</f>
        <v/>
      </c>
      <c r="BZ410" s="641" t="str">
        <f>IF(OR(D410="", D410="R6_補正", D410="R7_予備"),
   "",IF(F410="","",IF(AND(VLOOKUP(AE410,―!$AH$15:$AI$40,2,FALSE) &lt;= VLOOKUP(AF410,―!$AH$15:$AI$40,2,FALSE),VLOOKUP(AF410,―!$AH$15:$AI$40,2,FALSE) &lt;= VLOOKUP(AG410,―!$AH$15:$AI$40,2,FALSE)),"","error")))</f>
        <v/>
      </c>
      <c r="CA410" s="647"/>
      <c r="CB410" s="638"/>
      <c r="CC410" s="638"/>
      <c r="CD410" s="644" t="str">
        <f>IF(F410="","",IF(OR(分岐管理シート!AJ408&lt;1,分岐管理シート!AJ408&gt;88),"error",""))</f>
        <v/>
      </c>
      <c r="CE410" s="644" t="str">
        <f t="shared" si="133"/>
        <v/>
      </c>
      <c r="CF410" s="644" t="str">
        <f>IF(F410="","",IF(OR(AND(分岐管理シート!D408=4, OR(分岐管理シート!AQ408&lt;4, 分岐管理シート!AQ408&gt;9)),AND(OR(分岐管理シート!D408=8, 分岐管理シート!D408=10), OR(分岐管理シート!AQ408&lt;7, 分岐管理シート!AQ408&gt;9))),"error",""))</f>
        <v/>
      </c>
      <c r="CG410" s="644" t="str">
        <f t="shared" si="147"/>
        <v/>
      </c>
      <c r="CH410" s="644" t="str">
        <f>分岐管理シート!BD408</f>
        <v/>
      </c>
      <c r="CI410" s="666" t="str">
        <f t="shared" si="148"/>
        <v/>
      </c>
    </row>
    <row r="411" spans="1:87" ht="24" x14ac:dyDescent="0.15">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88"/>
      <c r="AN411" s="567"/>
      <c r="AO411" s="691"/>
      <c r="AP411" s="564"/>
      <c r="AQ411" s="568"/>
      <c r="AR411" s="622"/>
      <c r="AS411" s="628"/>
      <c r="AT411" s="633"/>
      <c r="AU411" s="655" t="str">
        <f t="shared" si="135"/>
        <v/>
      </c>
      <c r="AV411" s="655" t="str">
        <f t="shared" si="136"/>
        <v/>
      </c>
      <c r="AW411" s="655" t="str">
        <f t="shared" si="125"/>
        <v/>
      </c>
      <c r="AX411" s="655" t="str">
        <f t="shared" si="126"/>
        <v/>
      </c>
      <c r="AY411" s="655" t="str">
        <f t="shared" si="127"/>
        <v/>
      </c>
      <c r="AZ411" s="655" t="str">
        <f>IF(F411="","",IF(OR(AND(分岐管理シート!D409=4,J411="Ⅱ．物価高の克服"),AND(分岐管理シート!D409=8,J411="米国関税措置"),AND(分岐管理シート!D409=10,J411="Ⅰ．生活の安全保障・物価高への対応")),"","error"))</f>
        <v/>
      </c>
      <c r="BA411" s="644" t="str">
        <f t="shared" si="128"/>
        <v/>
      </c>
      <c r="BB411" s="644" t="str">
        <f t="shared" si="137"/>
        <v/>
      </c>
      <c r="BC411" s="656" t="str">
        <f t="shared" si="143"/>
        <v/>
      </c>
      <c r="BD411" s="657" t="str">
        <f t="shared" si="139"/>
        <v/>
      </c>
      <c r="BE411" s="644" t="str">
        <f t="shared" si="140"/>
        <v/>
      </c>
      <c r="BF411" s="655" t="str" cm="1">
        <f t="array" ref="BF411">IF(SUMPRODUCT(COUNTIF(M411:O411, M411:O411))&gt;COUNTA(M411:O411),"error","")</f>
        <v/>
      </c>
      <c r="BG411" s="644" t="str">
        <f t="shared" si="144"/>
        <v/>
      </c>
      <c r="BH411" s="644" t="str">
        <f t="shared" si="145"/>
        <v/>
      </c>
      <c r="BI411" s="644" t="str">
        <f t="shared" si="138"/>
        <v/>
      </c>
      <c r="BJ411" s="647"/>
      <c r="BK411" s="638"/>
      <c r="BL411" s="644" t="str">
        <f t="shared" si="129"/>
        <v/>
      </c>
      <c r="BM411" s="644" t="str">
        <f t="shared" si="134"/>
        <v/>
      </c>
      <c r="BN411" s="644" t="str">
        <f t="shared" si="130"/>
        <v/>
      </c>
      <c r="BO411" s="644" t="str">
        <f t="shared" si="146"/>
        <v/>
      </c>
      <c r="BP411" s="641"/>
      <c r="BQ411" s="644"/>
      <c r="BR411" s="638"/>
      <c r="BS411" s="638"/>
      <c r="BT411" s="644" t="str">
        <f t="shared" si="131"/>
        <v/>
      </c>
      <c r="BU411" s="644" t="str">
        <f t="shared" si="132"/>
        <v/>
      </c>
      <c r="BV411" s="644" t="str">
        <f>IF(F411="","",IF(OR(分岐管理シート!AE409&lt;27,分岐管理シート!AE409&gt;38),"error",""))</f>
        <v/>
      </c>
      <c r="BW411" s="644" t="str">
        <f>IF(AND(D411="R7_補正", OR(分岐管理シート!AF409&lt;27,分岐管理シート!AF409&gt;38)),"error","")</f>
        <v/>
      </c>
      <c r="BX411" s="644" t="str">
        <f>IF(F411="","",IF(OR(分岐管理シート!AG409&lt;27,分岐管理シート!AG409&gt;39),"error",""))</f>
        <v/>
      </c>
      <c r="BY411" s="644" t="str">
        <f>IF(F411="","",IF(AND(AD411="－",OR(分岐管理シート!AG409&lt;27,分岐管理シート!AG409&gt;38)),"error",IF(AND(AD411="○",分岐管理シート!AG409&lt;27),"error","")))</f>
        <v/>
      </c>
      <c r="BZ411" s="641" t="str">
        <f>IF(OR(D411="", D411="R6_補正", D411="R7_予備"),
   "",IF(F411="","",IF(AND(VLOOKUP(AE411,―!$AH$15:$AI$40,2,FALSE) &lt;= VLOOKUP(AF411,―!$AH$15:$AI$40,2,FALSE),VLOOKUP(AF411,―!$AH$15:$AI$40,2,FALSE) &lt;= VLOOKUP(AG411,―!$AH$15:$AI$40,2,FALSE)),"","error")))</f>
        <v/>
      </c>
      <c r="CA411" s="647"/>
      <c r="CB411" s="638"/>
      <c r="CC411" s="638"/>
      <c r="CD411" s="644" t="str">
        <f>IF(F411="","",IF(OR(分岐管理シート!AJ409&lt;1,分岐管理シート!AJ409&gt;88),"error",""))</f>
        <v/>
      </c>
      <c r="CE411" s="644" t="str">
        <f t="shared" si="133"/>
        <v/>
      </c>
      <c r="CF411" s="644" t="str">
        <f>IF(F411="","",IF(OR(AND(分岐管理シート!D409=4, OR(分岐管理シート!AQ409&lt;4, 分岐管理シート!AQ409&gt;9)),AND(OR(分岐管理シート!D409=8, 分岐管理シート!D409=10), OR(分岐管理シート!AQ409&lt;7, 分岐管理シート!AQ409&gt;9))),"error",""))</f>
        <v/>
      </c>
      <c r="CG411" s="644" t="str">
        <f t="shared" si="147"/>
        <v/>
      </c>
      <c r="CH411" s="644" t="str">
        <f>分岐管理シート!BD409</f>
        <v/>
      </c>
      <c r="CI411" s="666" t="str">
        <f t="shared" si="148"/>
        <v/>
      </c>
    </row>
    <row r="412" spans="1:87" ht="24" x14ac:dyDescent="0.15">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88"/>
      <c r="AN412" s="567"/>
      <c r="AO412" s="691"/>
      <c r="AP412" s="564"/>
      <c r="AQ412" s="568"/>
      <c r="AR412" s="622"/>
      <c r="AS412" s="628"/>
      <c r="AT412" s="633"/>
      <c r="AU412" s="655" t="str">
        <f t="shared" si="135"/>
        <v/>
      </c>
      <c r="AV412" s="655" t="str">
        <f t="shared" si="136"/>
        <v/>
      </c>
      <c r="AW412" s="655" t="str">
        <f t="shared" si="125"/>
        <v/>
      </c>
      <c r="AX412" s="655" t="str">
        <f t="shared" si="126"/>
        <v/>
      </c>
      <c r="AY412" s="655" t="str">
        <f t="shared" si="127"/>
        <v/>
      </c>
      <c r="AZ412" s="655" t="str">
        <f>IF(F412="","",IF(OR(AND(分岐管理シート!D410=4,J412="Ⅱ．物価高の克服"),AND(分岐管理シート!D410=8,J412="米国関税措置"),AND(分岐管理シート!D410=10,J412="Ⅰ．生活の安全保障・物価高への対応")),"","error"))</f>
        <v/>
      </c>
      <c r="BA412" s="644" t="str">
        <f t="shared" si="128"/>
        <v/>
      </c>
      <c r="BB412" s="644" t="str">
        <f t="shared" si="137"/>
        <v/>
      </c>
      <c r="BC412" s="656" t="str">
        <f t="shared" si="143"/>
        <v/>
      </c>
      <c r="BD412" s="657" t="str">
        <f t="shared" si="139"/>
        <v/>
      </c>
      <c r="BE412" s="644" t="str">
        <f t="shared" si="140"/>
        <v/>
      </c>
      <c r="BF412" s="655" t="str" cm="1">
        <f t="array" ref="BF412">IF(SUMPRODUCT(COUNTIF(M412:O412, M412:O412))&gt;COUNTA(M412:O412),"error","")</f>
        <v/>
      </c>
      <c r="BG412" s="644" t="str">
        <f t="shared" si="144"/>
        <v/>
      </c>
      <c r="BH412" s="644" t="str">
        <f t="shared" si="145"/>
        <v/>
      </c>
      <c r="BI412" s="644" t="str">
        <f t="shared" si="138"/>
        <v/>
      </c>
      <c r="BJ412" s="647"/>
      <c r="BK412" s="638"/>
      <c r="BL412" s="644" t="str">
        <f t="shared" si="129"/>
        <v/>
      </c>
      <c r="BM412" s="644" t="str">
        <f t="shared" si="134"/>
        <v/>
      </c>
      <c r="BN412" s="644" t="str">
        <f t="shared" si="130"/>
        <v/>
      </c>
      <c r="BO412" s="644" t="str">
        <f t="shared" si="146"/>
        <v/>
      </c>
      <c r="BP412" s="641"/>
      <c r="BQ412" s="644"/>
      <c r="BR412" s="638"/>
      <c r="BS412" s="638"/>
      <c r="BT412" s="644" t="str">
        <f t="shared" si="131"/>
        <v/>
      </c>
      <c r="BU412" s="644" t="str">
        <f t="shared" si="132"/>
        <v/>
      </c>
      <c r="BV412" s="644" t="str">
        <f>IF(F412="","",IF(OR(分岐管理シート!AE410&lt;27,分岐管理シート!AE410&gt;38),"error",""))</f>
        <v/>
      </c>
      <c r="BW412" s="644" t="str">
        <f>IF(AND(D412="R7_補正", OR(分岐管理シート!AF410&lt;27,分岐管理シート!AF410&gt;38)),"error","")</f>
        <v/>
      </c>
      <c r="BX412" s="644" t="str">
        <f>IF(F412="","",IF(OR(分岐管理シート!AG410&lt;27,分岐管理シート!AG410&gt;39),"error",""))</f>
        <v/>
      </c>
      <c r="BY412" s="644" t="str">
        <f>IF(F412="","",IF(AND(AD412="－",OR(分岐管理シート!AG410&lt;27,分岐管理シート!AG410&gt;38)),"error",IF(AND(AD412="○",分岐管理シート!AG410&lt;27),"error","")))</f>
        <v/>
      </c>
      <c r="BZ412" s="641" t="str">
        <f>IF(OR(D412="", D412="R6_補正", D412="R7_予備"),
   "",IF(F412="","",IF(AND(VLOOKUP(AE412,―!$AH$15:$AI$40,2,FALSE) &lt;= VLOOKUP(AF412,―!$AH$15:$AI$40,2,FALSE),VLOOKUP(AF412,―!$AH$15:$AI$40,2,FALSE) &lt;= VLOOKUP(AG412,―!$AH$15:$AI$40,2,FALSE)),"","error")))</f>
        <v/>
      </c>
      <c r="CA412" s="647"/>
      <c r="CB412" s="638"/>
      <c r="CC412" s="638"/>
      <c r="CD412" s="644" t="str">
        <f>IF(F412="","",IF(OR(分岐管理シート!AJ410&lt;1,分岐管理シート!AJ410&gt;88),"error",""))</f>
        <v/>
      </c>
      <c r="CE412" s="644" t="str">
        <f t="shared" si="133"/>
        <v/>
      </c>
      <c r="CF412" s="644" t="str">
        <f>IF(F412="","",IF(OR(AND(分岐管理シート!D410=4, OR(分岐管理シート!AQ410&lt;4, 分岐管理シート!AQ410&gt;9)),AND(OR(分岐管理シート!D410=8, 分岐管理シート!D410=10), OR(分岐管理シート!AQ410&lt;7, 分岐管理シート!AQ410&gt;9))),"error",""))</f>
        <v/>
      </c>
      <c r="CG412" s="644" t="str">
        <f t="shared" si="147"/>
        <v/>
      </c>
      <c r="CH412" s="644" t="str">
        <f>分岐管理シート!BD410</f>
        <v/>
      </c>
      <c r="CI412" s="666" t="str">
        <f t="shared" si="148"/>
        <v/>
      </c>
    </row>
    <row r="413" spans="1:87" ht="24" x14ac:dyDescent="0.15">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88"/>
      <c r="AN413" s="567"/>
      <c r="AO413" s="691"/>
      <c r="AP413" s="564"/>
      <c r="AQ413" s="568"/>
      <c r="AR413" s="622"/>
      <c r="AS413" s="628"/>
      <c r="AT413" s="633"/>
      <c r="AU413" s="655" t="str">
        <f t="shared" si="135"/>
        <v/>
      </c>
      <c r="AV413" s="655" t="str">
        <f t="shared" si="136"/>
        <v/>
      </c>
      <c r="AW413" s="655" t="str">
        <f t="shared" si="125"/>
        <v/>
      </c>
      <c r="AX413" s="655" t="str">
        <f t="shared" si="126"/>
        <v/>
      </c>
      <c r="AY413" s="655" t="str">
        <f t="shared" si="127"/>
        <v/>
      </c>
      <c r="AZ413" s="655" t="str">
        <f>IF(F413="","",IF(OR(AND(分岐管理シート!D411=4,J413="Ⅱ．物価高の克服"),AND(分岐管理シート!D411=8,J413="米国関税措置"),AND(分岐管理シート!D411=10,J413="Ⅰ．生活の安全保障・物価高への対応")),"","error"))</f>
        <v/>
      </c>
      <c r="BA413" s="644" t="str">
        <f t="shared" si="128"/>
        <v/>
      </c>
      <c r="BB413" s="644" t="str">
        <f t="shared" si="137"/>
        <v/>
      </c>
      <c r="BC413" s="656" t="str">
        <f t="shared" si="143"/>
        <v/>
      </c>
      <c r="BD413" s="657" t="str">
        <f t="shared" si="139"/>
        <v/>
      </c>
      <c r="BE413" s="644" t="str">
        <f t="shared" si="140"/>
        <v/>
      </c>
      <c r="BF413" s="655" t="str" cm="1">
        <f t="array" ref="BF413">IF(SUMPRODUCT(COUNTIF(M413:O413, M413:O413))&gt;COUNTA(M413:O413),"error","")</f>
        <v/>
      </c>
      <c r="BG413" s="644" t="str">
        <f t="shared" si="144"/>
        <v/>
      </c>
      <c r="BH413" s="644" t="str">
        <f t="shared" si="145"/>
        <v/>
      </c>
      <c r="BI413" s="644" t="str">
        <f t="shared" si="138"/>
        <v/>
      </c>
      <c r="BJ413" s="647"/>
      <c r="BK413" s="638"/>
      <c r="BL413" s="644" t="str">
        <f t="shared" si="129"/>
        <v/>
      </c>
      <c r="BM413" s="644" t="str">
        <f t="shared" si="134"/>
        <v/>
      </c>
      <c r="BN413" s="644" t="str">
        <f t="shared" si="130"/>
        <v/>
      </c>
      <c r="BO413" s="644" t="str">
        <f t="shared" si="146"/>
        <v/>
      </c>
      <c r="BP413" s="641"/>
      <c r="BQ413" s="644"/>
      <c r="BR413" s="638"/>
      <c r="BS413" s="638"/>
      <c r="BT413" s="644" t="str">
        <f t="shared" si="131"/>
        <v/>
      </c>
      <c r="BU413" s="644" t="str">
        <f t="shared" si="132"/>
        <v/>
      </c>
      <c r="BV413" s="644" t="str">
        <f>IF(F413="","",IF(OR(分岐管理シート!AE411&lt;27,分岐管理シート!AE411&gt;38),"error",""))</f>
        <v/>
      </c>
      <c r="BW413" s="644" t="str">
        <f>IF(AND(D413="R7_補正", OR(分岐管理シート!AF411&lt;27,分岐管理シート!AF411&gt;38)),"error","")</f>
        <v/>
      </c>
      <c r="BX413" s="644" t="str">
        <f>IF(F413="","",IF(OR(分岐管理シート!AG411&lt;27,分岐管理シート!AG411&gt;39),"error",""))</f>
        <v/>
      </c>
      <c r="BY413" s="644" t="str">
        <f>IF(F413="","",IF(AND(AD413="－",OR(分岐管理シート!AG411&lt;27,分岐管理シート!AG411&gt;38)),"error",IF(AND(AD413="○",分岐管理シート!AG411&lt;27),"error","")))</f>
        <v/>
      </c>
      <c r="BZ413" s="641" t="str">
        <f>IF(OR(D413="", D413="R6_補正", D413="R7_予備"),
   "",IF(F413="","",IF(AND(VLOOKUP(AE413,―!$AH$15:$AI$40,2,FALSE) &lt;= VLOOKUP(AF413,―!$AH$15:$AI$40,2,FALSE),VLOOKUP(AF413,―!$AH$15:$AI$40,2,FALSE) &lt;= VLOOKUP(AG413,―!$AH$15:$AI$40,2,FALSE)),"","error")))</f>
        <v/>
      </c>
      <c r="CA413" s="647"/>
      <c r="CB413" s="638"/>
      <c r="CC413" s="638"/>
      <c r="CD413" s="644" t="str">
        <f>IF(F413="","",IF(OR(分岐管理シート!AJ411&lt;1,分岐管理シート!AJ411&gt;88),"error",""))</f>
        <v/>
      </c>
      <c r="CE413" s="644" t="str">
        <f t="shared" si="133"/>
        <v/>
      </c>
      <c r="CF413" s="644" t="str">
        <f>IF(F413="","",IF(OR(AND(分岐管理シート!D411=4, OR(分岐管理シート!AQ411&lt;4, 分岐管理シート!AQ411&gt;9)),AND(OR(分岐管理シート!D411=8, 分岐管理シート!D411=10), OR(分岐管理シート!AQ411&lt;7, 分岐管理シート!AQ411&gt;9))),"error",""))</f>
        <v/>
      </c>
      <c r="CG413" s="644" t="str">
        <f t="shared" si="147"/>
        <v/>
      </c>
      <c r="CH413" s="644" t="str">
        <f>分岐管理シート!BD411</f>
        <v/>
      </c>
      <c r="CI413" s="666" t="str">
        <f t="shared" si="148"/>
        <v/>
      </c>
    </row>
    <row r="414" spans="1:87" ht="24" x14ac:dyDescent="0.15">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88"/>
      <c r="AN414" s="567"/>
      <c r="AO414" s="691"/>
      <c r="AP414" s="564"/>
      <c r="AQ414" s="568"/>
      <c r="AR414" s="622"/>
      <c r="AS414" s="628"/>
      <c r="AT414" s="633"/>
      <c r="AU414" s="655" t="str">
        <f t="shared" si="135"/>
        <v/>
      </c>
      <c r="AV414" s="655" t="str">
        <f t="shared" si="136"/>
        <v/>
      </c>
      <c r="AW414" s="655" t="str">
        <f t="shared" si="125"/>
        <v/>
      </c>
      <c r="AX414" s="655" t="str">
        <f t="shared" si="126"/>
        <v/>
      </c>
      <c r="AY414" s="655" t="str">
        <f t="shared" si="127"/>
        <v/>
      </c>
      <c r="AZ414" s="655" t="str">
        <f>IF(F414="","",IF(OR(AND(分岐管理シート!D412=4,J414="Ⅱ．物価高の克服"),AND(分岐管理シート!D412=8,J414="米国関税措置"),AND(分岐管理シート!D412=10,J414="Ⅰ．生活の安全保障・物価高への対応")),"","error"))</f>
        <v/>
      </c>
      <c r="BA414" s="644" t="str">
        <f t="shared" si="128"/>
        <v/>
      </c>
      <c r="BB414" s="644" t="str">
        <f t="shared" si="137"/>
        <v/>
      </c>
      <c r="BC414" s="656" t="str">
        <f t="shared" si="143"/>
        <v/>
      </c>
      <c r="BD414" s="657" t="str">
        <f t="shared" si="139"/>
        <v/>
      </c>
      <c r="BE414" s="644" t="str">
        <f t="shared" si="140"/>
        <v/>
      </c>
      <c r="BF414" s="655" t="str" cm="1">
        <f t="array" ref="BF414">IF(SUMPRODUCT(COUNTIF(M414:O414, M414:O414))&gt;COUNTA(M414:O414),"error","")</f>
        <v/>
      </c>
      <c r="BG414" s="644" t="str">
        <f t="shared" si="144"/>
        <v/>
      </c>
      <c r="BH414" s="644" t="str">
        <f t="shared" si="145"/>
        <v/>
      </c>
      <c r="BI414" s="644" t="str">
        <f t="shared" si="138"/>
        <v/>
      </c>
      <c r="BJ414" s="647"/>
      <c r="BK414" s="638"/>
      <c r="BL414" s="644" t="str">
        <f t="shared" si="129"/>
        <v/>
      </c>
      <c r="BM414" s="644" t="str">
        <f t="shared" si="134"/>
        <v/>
      </c>
      <c r="BN414" s="644" t="str">
        <f t="shared" si="130"/>
        <v/>
      </c>
      <c r="BO414" s="644" t="str">
        <f t="shared" si="146"/>
        <v/>
      </c>
      <c r="BP414" s="641"/>
      <c r="BQ414" s="644"/>
      <c r="BR414" s="638"/>
      <c r="BS414" s="638"/>
      <c r="BT414" s="644" t="str">
        <f t="shared" si="131"/>
        <v/>
      </c>
      <c r="BU414" s="644" t="str">
        <f t="shared" si="132"/>
        <v/>
      </c>
      <c r="BV414" s="644" t="str">
        <f>IF(F414="","",IF(OR(分岐管理シート!AE412&lt;27,分岐管理シート!AE412&gt;38),"error",""))</f>
        <v/>
      </c>
      <c r="BW414" s="644" t="str">
        <f>IF(AND(D414="R7_補正", OR(分岐管理シート!AF412&lt;27,分岐管理シート!AF412&gt;38)),"error","")</f>
        <v/>
      </c>
      <c r="BX414" s="644" t="str">
        <f>IF(F414="","",IF(OR(分岐管理シート!AG412&lt;27,分岐管理シート!AG412&gt;39),"error",""))</f>
        <v/>
      </c>
      <c r="BY414" s="644" t="str">
        <f>IF(F414="","",IF(AND(AD414="－",OR(分岐管理シート!AG412&lt;27,分岐管理シート!AG412&gt;38)),"error",IF(AND(AD414="○",分岐管理シート!AG412&lt;27),"error","")))</f>
        <v/>
      </c>
      <c r="BZ414" s="641" t="str">
        <f>IF(OR(D414="", D414="R6_補正", D414="R7_予備"),
   "",IF(F414="","",IF(AND(VLOOKUP(AE414,―!$AH$15:$AI$40,2,FALSE) &lt;= VLOOKUP(AF414,―!$AH$15:$AI$40,2,FALSE),VLOOKUP(AF414,―!$AH$15:$AI$40,2,FALSE) &lt;= VLOOKUP(AG414,―!$AH$15:$AI$40,2,FALSE)),"","error")))</f>
        <v/>
      </c>
      <c r="CA414" s="647"/>
      <c r="CB414" s="638"/>
      <c r="CC414" s="638"/>
      <c r="CD414" s="644" t="str">
        <f>IF(F414="","",IF(OR(分岐管理シート!AJ412&lt;1,分岐管理シート!AJ412&gt;88),"error",""))</f>
        <v/>
      </c>
      <c r="CE414" s="644" t="str">
        <f t="shared" si="133"/>
        <v/>
      </c>
      <c r="CF414" s="644" t="str">
        <f>IF(F414="","",IF(OR(AND(分岐管理シート!D412=4, OR(分岐管理シート!AQ412&lt;4, 分岐管理シート!AQ412&gt;9)),AND(OR(分岐管理シート!D412=8, 分岐管理シート!D412=10), OR(分岐管理シート!AQ412&lt;7, 分岐管理シート!AQ412&gt;9))),"error",""))</f>
        <v/>
      </c>
      <c r="CG414" s="644" t="str">
        <f t="shared" si="147"/>
        <v/>
      </c>
      <c r="CH414" s="644" t="str">
        <f>分岐管理シート!BD412</f>
        <v/>
      </c>
      <c r="CI414" s="666" t="str">
        <f t="shared" si="148"/>
        <v/>
      </c>
    </row>
    <row r="415" spans="1:87" ht="24" x14ac:dyDescent="0.15">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88"/>
      <c r="AN415" s="567"/>
      <c r="AO415" s="691"/>
      <c r="AP415" s="564"/>
      <c r="AQ415" s="568"/>
      <c r="AR415" s="622"/>
      <c r="AS415" s="628"/>
      <c r="AT415" s="633"/>
      <c r="AU415" s="655" t="str">
        <f t="shared" si="135"/>
        <v/>
      </c>
      <c r="AV415" s="655" t="str">
        <f t="shared" si="136"/>
        <v/>
      </c>
      <c r="AW415" s="655" t="str">
        <f t="shared" si="125"/>
        <v/>
      </c>
      <c r="AX415" s="655" t="str">
        <f t="shared" si="126"/>
        <v/>
      </c>
      <c r="AY415" s="655" t="str">
        <f t="shared" si="127"/>
        <v/>
      </c>
      <c r="AZ415" s="655" t="str">
        <f>IF(F415="","",IF(OR(AND(分岐管理シート!D413=4,J415="Ⅱ．物価高の克服"),AND(分岐管理シート!D413=8,J415="米国関税措置"),AND(分岐管理シート!D413=10,J415="Ⅰ．生活の安全保障・物価高への対応")),"","error"))</f>
        <v/>
      </c>
      <c r="BA415" s="644" t="str">
        <f t="shared" si="128"/>
        <v/>
      </c>
      <c r="BB415" s="644" t="str">
        <f t="shared" si="137"/>
        <v/>
      </c>
      <c r="BC415" s="656" t="str">
        <f t="shared" si="143"/>
        <v/>
      </c>
      <c r="BD415" s="657" t="str">
        <f t="shared" si="139"/>
        <v/>
      </c>
      <c r="BE415" s="644" t="str">
        <f t="shared" si="140"/>
        <v/>
      </c>
      <c r="BF415" s="655" t="str" cm="1">
        <f t="array" ref="BF415">IF(SUMPRODUCT(COUNTIF(M415:O415, M415:O415))&gt;COUNTA(M415:O415),"error","")</f>
        <v/>
      </c>
      <c r="BG415" s="644" t="str">
        <f t="shared" si="144"/>
        <v/>
      </c>
      <c r="BH415" s="644" t="str">
        <f t="shared" si="145"/>
        <v/>
      </c>
      <c r="BI415" s="644" t="str">
        <f t="shared" si="138"/>
        <v/>
      </c>
      <c r="BJ415" s="647"/>
      <c r="BK415" s="638"/>
      <c r="BL415" s="644" t="str">
        <f t="shared" si="129"/>
        <v/>
      </c>
      <c r="BM415" s="644" t="str">
        <f t="shared" si="134"/>
        <v/>
      </c>
      <c r="BN415" s="644" t="str">
        <f t="shared" si="130"/>
        <v/>
      </c>
      <c r="BO415" s="644" t="str">
        <f t="shared" si="146"/>
        <v/>
      </c>
      <c r="BP415" s="641"/>
      <c r="BQ415" s="644"/>
      <c r="BR415" s="638"/>
      <c r="BS415" s="638"/>
      <c r="BT415" s="644" t="str">
        <f t="shared" si="131"/>
        <v/>
      </c>
      <c r="BU415" s="644" t="str">
        <f t="shared" si="132"/>
        <v/>
      </c>
      <c r="BV415" s="644" t="str">
        <f>IF(F415="","",IF(OR(分岐管理シート!AE413&lt;27,分岐管理シート!AE413&gt;38),"error",""))</f>
        <v/>
      </c>
      <c r="BW415" s="644" t="str">
        <f>IF(AND(D415="R7_補正", OR(分岐管理シート!AF413&lt;27,分岐管理シート!AF413&gt;38)),"error","")</f>
        <v/>
      </c>
      <c r="BX415" s="644" t="str">
        <f>IF(F415="","",IF(OR(分岐管理シート!AG413&lt;27,分岐管理シート!AG413&gt;39),"error",""))</f>
        <v/>
      </c>
      <c r="BY415" s="644" t="str">
        <f>IF(F415="","",IF(AND(AD415="－",OR(分岐管理シート!AG413&lt;27,分岐管理シート!AG413&gt;38)),"error",IF(AND(AD415="○",分岐管理シート!AG413&lt;27),"error","")))</f>
        <v/>
      </c>
      <c r="BZ415" s="641" t="str">
        <f>IF(OR(D415="", D415="R6_補正", D415="R7_予備"),
   "",IF(F415="","",IF(AND(VLOOKUP(AE415,―!$AH$15:$AI$40,2,FALSE) &lt;= VLOOKUP(AF415,―!$AH$15:$AI$40,2,FALSE),VLOOKUP(AF415,―!$AH$15:$AI$40,2,FALSE) &lt;= VLOOKUP(AG415,―!$AH$15:$AI$40,2,FALSE)),"","error")))</f>
        <v/>
      </c>
      <c r="CA415" s="647"/>
      <c r="CB415" s="638"/>
      <c r="CC415" s="638"/>
      <c r="CD415" s="644" t="str">
        <f>IF(F415="","",IF(OR(分岐管理シート!AJ413&lt;1,分岐管理シート!AJ413&gt;88),"error",""))</f>
        <v/>
      </c>
      <c r="CE415" s="644" t="str">
        <f t="shared" si="133"/>
        <v/>
      </c>
      <c r="CF415" s="644" t="str">
        <f>IF(F415="","",IF(OR(AND(分岐管理シート!D413=4, OR(分岐管理シート!AQ413&lt;4, 分岐管理シート!AQ413&gt;9)),AND(OR(分岐管理シート!D413=8, 分岐管理シート!D413=10), OR(分岐管理シート!AQ413&lt;7, 分岐管理シート!AQ413&gt;9))),"error",""))</f>
        <v/>
      </c>
      <c r="CG415" s="644" t="str">
        <f t="shared" si="147"/>
        <v/>
      </c>
      <c r="CH415" s="644" t="str">
        <f>分岐管理シート!BD413</f>
        <v/>
      </c>
      <c r="CI415" s="666" t="str">
        <f t="shared" si="148"/>
        <v/>
      </c>
    </row>
    <row r="416" spans="1:87" ht="24" x14ac:dyDescent="0.15">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88"/>
      <c r="AN416" s="567"/>
      <c r="AO416" s="691"/>
      <c r="AP416" s="564"/>
      <c r="AQ416" s="568"/>
      <c r="AR416" s="622"/>
      <c r="AS416" s="628"/>
      <c r="AT416" s="633"/>
      <c r="AU416" s="655" t="str">
        <f t="shared" si="135"/>
        <v/>
      </c>
      <c r="AV416" s="655" t="str">
        <f t="shared" si="136"/>
        <v/>
      </c>
      <c r="AW416" s="655" t="str">
        <f t="shared" si="125"/>
        <v/>
      </c>
      <c r="AX416" s="655" t="str">
        <f t="shared" si="126"/>
        <v/>
      </c>
      <c r="AY416" s="655" t="str">
        <f t="shared" si="127"/>
        <v/>
      </c>
      <c r="AZ416" s="655" t="str">
        <f>IF(F416="","",IF(OR(AND(分岐管理シート!D414=4,J416="Ⅱ．物価高の克服"),AND(分岐管理シート!D414=8,J416="米国関税措置"),AND(分岐管理シート!D414=10,J416="Ⅰ．生活の安全保障・物価高への対応")),"","error"))</f>
        <v/>
      </c>
      <c r="BA416" s="644" t="str">
        <f t="shared" si="128"/>
        <v/>
      </c>
      <c r="BB416" s="644" t="str">
        <f t="shared" si="137"/>
        <v/>
      </c>
      <c r="BC416" s="656" t="str">
        <f t="shared" si="143"/>
        <v/>
      </c>
      <c r="BD416" s="657" t="str">
        <f t="shared" si="139"/>
        <v/>
      </c>
      <c r="BE416" s="644" t="str">
        <f t="shared" si="140"/>
        <v/>
      </c>
      <c r="BF416" s="655" t="str" cm="1">
        <f t="array" ref="BF416">IF(SUMPRODUCT(COUNTIF(M416:O416, M416:O416))&gt;COUNTA(M416:O416),"error","")</f>
        <v/>
      </c>
      <c r="BG416" s="644" t="str">
        <f t="shared" si="144"/>
        <v/>
      </c>
      <c r="BH416" s="644" t="str">
        <f t="shared" si="145"/>
        <v/>
      </c>
      <c r="BI416" s="644" t="str">
        <f t="shared" si="138"/>
        <v/>
      </c>
      <c r="BJ416" s="647"/>
      <c r="BK416" s="638"/>
      <c r="BL416" s="644" t="str">
        <f t="shared" si="129"/>
        <v/>
      </c>
      <c r="BM416" s="644" t="str">
        <f t="shared" si="134"/>
        <v/>
      </c>
      <c r="BN416" s="644" t="str">
        <f t="shared" si="130"/>
        <v/>
      </c>
      <c r="BO416" s="644" t="str">
        <f t="shared" si="146"/>
        <v/>
      </c>
      <c r="BP416" s="641"/>
      <c r="BQ416" s="644"/>
      <c r="BR416" s="638"/>
      <c r="BS416" s="638"/>
      <c r="BT416" s="644" t="str">
        <f t="shared" si="131"/>
        <v/>
      </c>
      <c r="BU416" s="644" t="str">
        <f t="shared" si="132"/>
        <v/>
      </c>
      <c r="BV416" s="644" t="str">
        <f>IF(F416="","",IF(OR(分岐管理シート!AE414&lt;27,分岐管理シート!AE414&gt;38),"error",""))</f>
        <v/>
      </c>
      <c r="BW416" s="644" t="str">
        <f>IF(AND(D416="R7_補正", OR(分岐管理シート!AF414&lt;27,分岐管理シート!AF414&gt;38)),"error","")</f>
        <v/>
      </c>
      <c r="BX416" s="644" t="str">
        <f>IF(F416="","",IF(OR(分岐管理シート!AG414&lt;27,分岐管理シート!AG414&gt;39),"error",""))</f>
        <v/>
      </c>
      <c r="BY416" s="644" t="str">
        <f>IF(F416="","",IF(AND(AD416="－",OR(分岐管理シート!AG414&lt;27,分岐管理シート!AG414&gt;38)),"error",IF(AND(AD416="○",分岐管理シート!AG414&lt;27),"error","")))</f>
        <v/>
      </c>
      <c r="BZ416" s="641" t="str">
        <f>IF(OR(D416="", D416="R6_補正", D416="R7_予備"),
   "",IF(F416="","",IF(AND(VLOOKUP(AE416,―!$AH$15:$AI$40,2,FALSE) &lt;= VLOOKUP(AF416,―!$AH$15:$AI$40,2,FALSE),VLOOKUP(AF416,―!$AH$15:$AI$40,2,FALSE) &lt;= VLOOKUP(AG416,―!$AH$15:$AI$40,2,FALSE)),"","error")))</f>
        <v/>
      </c>
      <c r="CA416" s="647"/>
      <c r="CB416" s="638"/>
      <c r="CC416" s="638"/>
      <c r="CD416" s="644" t="str">
        <f>IF(F416="","",IF(OR(分岐管理シート!AJ414&lt;1,分岐管理シート!AJ414&gt;88),"error",""))</f>
        <v/>
      </c>
      <c r="CE416" s="644" t="str">
        <f t="shared" si="133"/>
        <v/>
      </c>
      <c r="CF416" s="644" t="str">
        <f>IF(F416="","",IF(OR(AND(分岐管理シート!D414=4, OR(分岐管理シート!AQ414&lt;4, 分岐管理シート!AQ414&gt;9)),AND(OR(分岐管理シート!D414=8, 分岐管理シート!D414=10), OR(分岐管理シート!AQ414&lt;7, 分岐管理シート!AQ414&gt;9))),"error",""))</f>
        <v/>
      </c>
      <c r="CG416" s="644" t="str">
        <f t="shared" si="147"/>
        <v/>
      </c>
      <c r="CH416" s="644" t="str">
        <f>分岐管理シート!BD414</f>
        <v/>
      </c>
      <c r="CI416" s="666" t="str">
        <f t="shared" si="148"/>
        <v/>
      </c>
    </row>
    <row r="417" spans="1:87" ht="24" x14ac:dyDescent="0.15">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88"/>
      <c r="AN417" s="567"/>
      <c r="AO417" s="691"/>
      <c r="AP417" s="564"/>
      <c r="AQ417" s="568"/>
      <c r="AR417" s="622"/>
      <c r="AS417" s="628"/>
      <c r="AT417" s="633"/>
      <c r="AU417" s="655" t="str">
        <f t="shared" si="135"/>
        <v/>
      </c>
      <c r="AV417" s="655" t="str">
        <f t="shared" si="136"/>
        <v/>
      </c>
      <c r="AW417" s="655" t="str">
        <f t="shared" si="125"/>
        <v/>
      </c>
      <c r="AX417" s="655" t="str">
        <f t="shared" si="126"/>
        <v/>
      </c>
      <c r="AY417" s="655" t="str">
        <f t="shared" si="127"/>
        <v/>
      </c>
      <c r="AZ417" s="655" t="str">
        <f>IF(F417="","",IF(OR(AND(分岐管理シート!D415=4,J417="Ⅱ．物価高の克服"),AND(分岐管理シート!D415=8,J417="米国関税措置"),AND(分岐管理シート!D415=10,J417="Ⅰ．生活の安全保障・物価高への対応")),"","error"))</f>
        <v/>
      </c>
      <c r="BA417" s="644" t="str">
        <f t="shared" si="128"/>
        <v/>
      </c>
      <c r="BB417" s="644" t="str">
        <f t="shared" si="137"/>
        <v/>
      </c>
      <c r="BC417" s="656" t="str">
        <f t="shared" si="143"/>
        <v/>
      </c>
      <c r="BD417" s="657" t="str">
        <f t="shared" si="139"/>
        <v/>
      </c>
      <c r="BE417" s="644" t="str">
        <f t="shared" si="140"/>
        <v/>
      </c>
      <c r="BF417" s="655" t="str" cm="1">
        <f t="array" ref="BF417">IF(SUMPRODUCT(COUNTIF(M417:O417, M417:O417))&gt;COUNTA(M417:O417),"error","")</f>
        <v/>
      </c>
      <c r="BG417" s="644" t="str">
        <f t="shared" si="144"/>
        <v/>
      </c>
      <c r="BH417" s="644" t="str">
        <f t="shared" si="145"/>
        <v/>
      </c>
      <c r="BI417" s="644" t="str">
        <f t="shared" si="138"/>
        <v/>
      </c>
      <c r="BJ417" s="647"/>
      <c r="BK417" s="638"/>
      <c r="BL417" s="644" t="str">
        <f t="shared" si="129"/>
        <v/>
      </c>
      <c r="BM417" s="644" t="str">
        <f t="shared" si="134"/>
        <v/>
      </c>
      <c r="BN417" s="644" t="str">
        <f t="shared" si="130"/>
        <v/>
      </c>
      <c r="BO417" s="644" t="str">
        <f t="shared" si="146"/>
        <v/>
      </c>
      <c r="BP417" s="641"/>
      <c r="BQ417" s="644"/>
      <c r="BR417" s="638"/>
      <c r="BS417" s="638"/>
      <c r="BT417" s="644" t="str">
        <f t="shared" si="131"/>
        <v/>
      </c>
      <c r="BU417" s="644" t="str">
        <f t="shared" si="132"/>
        <v/>
      </c>
      <c r="BV417" s="644" t="str">
        <f>IF(F417="","",IF(OR(分岐管理シート!AE415&lt;27,分岐管理シート!AE415&gt;38),"error",""))</f>
        <v/>
      </c>
      <c r="BW417" s="644" t="str">
        <f>IF(AND(D417="R7_補正", OR(分岐管理シート!AF415&lt;27,分岐管理シート!AF415&gt;38)),"error","")</f>
        <v/>
      </c>
      <c r="BX417" s="644" t="str">
        <f>IF(F417="","",IF(OR(分岐管理シート!AG415&lt;27,分岐管理シート!AG415&gt;39),"error",""))</f>
        <v/>
      </c>
      <c r="BY417" s="644" t="str">
        <f>IF(F417="","",IF(AND(AD417="－",OR(分岐管理シート!AG415&lt;27,分岐管理シート!AG415&gt;38)),"error",IF(AND(AD417="○",分岐管理シート!AG415&lt;27),"error","")))</f>
        <v/>
      </c>
      <c r="BZ417" s="641" t="str">
        <f>IF(OR(D417="", D417="R6_補正", D417="R7_予備"),
   "",IF(F417="","",IF(AND(VLOOKUP(AE417,―!$AH$15:$AI$40,2,FALSE) &lt;= VLOOKUP(AF417,―!$AH$15:$AI$40,2,FALSE),VLOOKUP(AF417,―!$AH$15:$AI$40,2,FALSE) &lt;= VLOOKUP(AG417,―!$AH$15:$AI$40,2,FALSE)),"","error")))</f>
        <v/>
      </c>
      <c r="CA417" s="647"/>
      <c r="CB417" s="638"/>
      <c r="CC417" s="638"/>
      <c r="CD417" s="644" t="str">
        <f>IF(F417="","",IF(OR(分岐管理シート!AJ415&lt;1,分岐管理シート!AJ415&gt;88),"error",""))</f>
        <v/>
      </c>
      <c r="CE417" s="644" t="str">
        <f t="shared" si="133"/>
        <v/>
      </c>
      <c r="CF417" s="644" t="str">
        <f>IF(F417="","",IF(OR(AND(分岐管理シート!D415=4, OR(分岐管理シート!AQ415&lt;4, 分岐管理シート!AQ415&gt;9)),AND(OR(分岐管理シート!D415=8, 分岐管理シート!D415=10), OR(分岐管理シート!AQ415&lt;7, 分岐管理シート!AQ415&gt;9))),"error",""))</f>
        <v/>
      </c>
      <c r="CG417" s="644" t="str">
        <f t="shared" si="147"/>
        <v/>
      </c>
      <c r="CH417" s="644" t="str">
        <f>分岐管理シート!BD415</f>
        <v/>
      </c>
      <c r="CI417" s="666" t="str">
        <f t="shared" si="148"/>
        <v/>
      </c>
    </row>
    <row r="418" spans="1:87" ht="24" x14ac:dyDescent="0.15">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88"/>
      <c r="AN418" s="567"/>
      <c r="AO418" s="691"/>
      <c r="AP418" s="564"/>
      <c r="AQ418" s="568"/>
      <c r="AR418" s="622"/>
      <c r="AS418" s="628"/>
      <c r="AT418" s="633"/>
      <c r="AU418" s="655" t="str">
        <f t="shared" si="135"/>
        <v/>
      </c>
      <c r="AV418" s="655" t="str">
        <f t="shared" si="136"/>
        <v/>
      </c>
      <c r="AW418" s="655" t="str">
        <f t="shared" si="125"/>
        <v/>
      </c>
      <c r="AX418" s="655" t="str">
        <f t="shared" si="126"/>
        <v/>
      </c>
      <c r="AY418" s="655" t="str">
        <f t="shared" si="127"/>
        <v/>
      </c>
      <c r="AZ418" s="655" t="str">
        <f>IF(F418="","",IF(OR(AND(分岐管理シート!D416=4,J418="Ⅱ．物価高の克服"),AND(分岐管理シート!D416=8,J418="米国関税措置"),AND(分岐管理シート!D416=10,J418="Ⅰ．生活の安全保障・物価高への対応")),"","error"))</f>
        <v/>
      </c>
      <c r="BA418" s="644" t="str">
        <f t="shared" si="128"/>
        <v/>
      </c>
      <c r="BB418" s="644" t="str">
        <f t="shared" si="137"/>
        <v/>
      </c>
      <c r="BC418" s="656" t="str">
        <f t="shared" si="143"/>
        <v/>
      </c>
      <c r="BD418" s="657" t="str">
        <f t="shared" si="139"/>
        <v/>
      </c>
      <c r="BE418" s="644" t="str">
        <f t="shared" si="140"/>
        <v/>
      </c>
      <c r="BF418" s="655" t="str" cm="1">
        <f t="array" ref="BF418">IF(SUMPRODUCT(COUNTIF(M418:O418, M418:O418))&gt;COUNTA(M418:O418),"error","")</f>
        <v/>
      </c>
      <c r="BG418" s="644" t="str">
        <f t="shared" si="144"/>
        <v/>
      </c>
      <c r="BH418" s="644" t="str">
        <f t="shared" si="145"/>
        <v/>
      </c>
      <c r="BI418" s="644" t="str">
        <f t="shared" si="138"/>
        <v/>
      </c>
      <c r="BJ418" s="647"/>
      <c r="BK418" s="638"/>
      <c r="BL418" s="644" t="str">
        <f t="shared" si="129"/>
        <v/>
      </c>
      <c r="BM418" s="644" t="str">
        <f t="shared" si="134"/>
        <v/>
      </c>
      <c r="BN418" s="644" t="str">
        <f t="shared" si="130"/>
        <v/>
      </c>
      <c r="BO418" s="644" t="str">
        <f t="shared" si="146"/>
        <v/>
      </c>
      <c r="BP418" s="641"/>
      <c r="BQ418" s="644"/>
      <c r="BR418" s="638"/>
      <c r="BS418" s="638"/>
      <c r="BT418" s="644" t="str">
        <f t="shared" si="131"/>
        <v/>
      </c>
      <c r="BU418" s="644" t="str">
        <f t="shared" si="132"/>
        <v/>
      </c>
      <c r="BV418" s="644" t="str">
        <f>IF(F418="","",IF(OR(分岐管理シート!AE416&lt;27,分岐管理シート!AE416&gt;38),"error",""))</f>
        <v/>
      </c>
      <c r="BW418" s="644" t="str">
        <f>IF(AND(D418="R7_補正", OR(分岐管理シート!AF416&lt;27,分岐管理シート!AF416&gt;38)),"error","")</f>
        <v/>
      </c>
      <c r="BX418" s="644" t="str">
        <f>IF(F418="","",IF(OR(分岐管理シート!AG416&lt;27,分岐管理シート!AG416&gt;39),"error",""))</f>
        <v/>
      </c>
      <c r="BY418" s="644" t="str">
        <f>IF(F418="","",IF(AND(AD418="－",OR(分岐管理シート!AG416&lt;27,分岐管理シート!AG416&gt;38)),"error",IF(AND(AD418="○",分岐管理シート!AG416&lt;27),"error","")))</f>
        <v/>
      </c>
      <c r="BZ418" s="641" t="str">
        <f>IF(OR(D418="", D418="R6_補正", D418="R7_予備"),
   "",IF(F418="","",IF(AND(VLOOKUP(AE418,―!$AH$15:$AI$40,2,FALSE) &lt;= VLOOKUP(AF418,―!$AH$15:$AI$40,2,FALSE),VLOOKUP(AF418,―!$AH$15:$AI$40,2,FALSE) &lt;= VLOOKUP(AG418,―!$AH$15:$AI$40,2,FALSE)),"","error")))</f>
        <v/>
      </c>
      <c r="CA418" s="647"/>
      <c r="CB418" s="638"/>
      <c r="CC418" s="638"/>
      <c r="CD418" s="644" t="str">
        <f>IF(F418="","",IF(OR(分岐管理シート!AJ416&lt;1,分岐管理シート!AJ416&gt;88),"error",""))</f>
        <v/>
      </c>
      <c r="CE418" s="644" t="str">
        <f t="shared" si="133"/>
        <v/>
      </c>
      <c r="CF418" s="644" t="str">
        <f>IF(F418="","",IF(OR(AND(分岐管理シート!D416=4, OR(分岐管理シート!AQ416&lt;4, 分岐管理シート!AQ416&gt;9)),AND(OR(分岐管理シート!D416=8, 分岐管理シート!D416=10), OR(分岐管理シート!AQ416&lt;7, 分岐管理シート!AQ416&gt;9))),"error",""))</f>
        <v/>
      </c>
      <c r="CG418" s="644" t="str">
        <f t="shared" si="147"/>
        <v/>
      </c>
      <c r="CH418" s="644" t="str">
        <f>分岐管理シート!BD416</f>
        <v/>
      </c>
      <c r="CI418" s="666" t="str">
        <f t="shared" si="148"/>
        <v/>
      </c>
    </row>
    <row r="419" spans="1:87" ht="24" x14ac:dyDescent="0.15">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88"/>
      <c r="AN419" s="567"/>
      <c r="AO419" s="691"/>
      <c r="AP419" s="564"/>
      <c r="AQ419" s="568"/>
      <c r="AR419" s="622"/>
      <c r="AS419" s="628"/>
      <c r="AT419" s="633"/>
      <c r="AU419" s="655" t="str">
        <f t="shared" si="135"/>
        <v/>
      </c>
      <c r="AV419" s="655" t="str">
        <f t="shared" si="136"/>
        <v/>
      </c>
      <c r="AW419" s="655" t="str">
        <f t="shared" si="125"/>
        <v/>
      </c>
      <c r="AX419" s="655" t="str">
        <f t="shared" si="126"/>
        <v/>
      </c>
      <c r="AY419" s="655" t="str">
        <f t="shared" si="127"/>
        <v/>
      </c>
      <c r="AZ419" s="655" t="str">
        <f>IF(F419="","",IF(OR(AND(分岐管理シート!D417=4,J419="Ⅱ．物価高の克服"),AND(分岐管理シート!D417=8,J419="米国関税措置"),AND(分岐管理シート!D417=10,J419="Ⅰ．生活の安全保障・物価高への対応")),"","error"))</f>
        <v/>
      </c>
      <c r="BA419" s="644" t="str">
        <f t="shared" si="128"/>
        <v/>
      </c>
      <c r="BB419" s="644" t="str">
        <f t="shared" si="137"/>
        <v/>
      </c>
      <c r="BC419" s="656" t="str">
        <f t="shared" si="143"/>
        <v/>
      </c>
      <c r="BD419" s="657" t="str">
        <f t="shared" si="139"/>
        <v/>
      </c>
      <c r="BE419" s="644" t="str">
        <f t="shared" si="140"/>
        <v/>
      </c>
      <c r="BF419" s="655" t="str" cm="1">
        <f t="array" ref="BF419">IF(SUMPRODUCT(COUNTIF(M419:O419, M419:O419))&gt;COUNTA(M419:O419),"error","")</f>
        <v/>
      </c>
      <c r="BG419" s="644" t="str">
        <f t="shared" si="144"/>
        <v/>
      </c>
      <c r="BH419" s="644" t="str">
        <f t="shared" si="145"/>
        <v/>
      </c>
      <c r="BI419" s="644" t="str">
        <f t="shared" si="138"/>
        <v/>
      </c>
      <c r="BJ419" s="647"/>
      <c r="BK419" s="638"/>
      <c r="BL419" s="644" t="str">
        <f t="shared" si="129"/>
        <v/>
      </c>
      <c r="BM419" s="644" t="str">
        <f t="shared" si="134"/>
        <v/>
      </c>
      <c r="BN419" s="644" t="str">
        <f t="shared" si="130"/>
        <v/>
      </c>
      <c r="BO419" s="644" t="str">
        <f t="shared" si="146"/>
        <v/>
      </c>
      <c r="BP419" s="641"/>
      <c r="BQ419" s="644"/>
      <c r="BR419" s="638"/>
      <c r="BS419" s="638"/>
      <c r="BT419" s="644" t="str">
        <f t="shared" si="131"/>
        <v/>
      </c>
      <c r="BU419" s="644" t="str">
        <f t="shared" si="132"/>
        <v/>
      </c>
      <c r="BV419" s="644" t="str">
        <f>IF(F419="","",IF(OR(分岐管理シート!AE417&lt;27,分岐管理シート!AE417&gt;38),"error",""))</f>
        <v/>
      </c>
      <c r="BW419" s="644" t="str">
        <f>IF(AND(D419="R7_補正", OR(分岐管理シート!AF417&lt;27,分岐管理シート!AF417&gt;38)),"error","")</f>
        <v/>
      </c>
      <c r="BX419" s="644" t="str">
        <f>IF(F419="","",IF(OR(分岐管理シート!AG417&lt;27,分岐管理シート!AG417&gt;39),"error",""))</f>
        <v/>
      </c>
      <c r="BY419" s="644" t="str">
        <f>IF(F419="","",IF(AND(AD419="－",OR(分岐管理シート!AG417&lt;27,分岐管理シート!AG417&gt;38)),"error",IF(AND(AD419="○",分岐管理シート!AG417&lt;27),"error","")))</f>
        <v/>
      </c>
      <c r="BZ419" s="641" t="str">
        <f>IF(OR(D419="", D419="R6_補正", D419="R7_予備"),
   "",IF(F419="","",IF(AND(VLOOKUP(AE419,―!$AH$15:$AI$40,2,FALSE) &lt;= VLOOKUP(AF419,―!$AH$15:$AI$40,2,FALSE),VLOOKUP(AF419,―!$AH$15:$AI$40,2,FALSE) &lt;= VLOOKUP(AG419,―!$AH$15:$AI$40,2,FALSE)),"","error")))</f>
        <v/>
      </c>
      <c r="CA419" s="647"/>
      <c r="CB419" s="638"/>
      <c r="CC419" s="638"/>
      <c r="CD419" s="644" t="str">
        <f>IF(F419="","",IF(OR(分岐管理シート!AJ417&lt;1,分岐管理シート!AJ417&gt;88),"error",""))</f>
        <v/>
      </c>
      <c r="CE419" s="644" t="str">
        <f t="shared" si="133"/>
        <v/>
      </c>
      <c r="CF419" s="644" t="str">
        <f>IF(F419="","",IF(OR(AND(分岐管理シート!D417=4, OR(分岐管理シート!AQ417&lt;4, 分岐管理シート!AQ417&gt;9)),AND(OR(分岐管理シート!D417=8, 分岐管理シート!D417=10), OR(分岐管理シート!AQ417&lt;7, 分岐管理シート!AQ417&gt;9))),"error",""))</f>
        <v/>
      </c>
      <c r="CG419" s="644" t="str">
        <f t="shared" si="147"/>
        <v/>
      </c>
      <c r="CH419" s="644" t="str">
        <f>分岐管理シート!BD417</f>
        <v/>
      </c>
      <c r="CI419" s="666" t="str">
        <f t="shared" si="148"/>
        <v/>
      </c>
    </row>
    <row r="420" spans="1:87" ht="24" x14ac:dyDescent="0.15">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88"/>
      <c r="AN420" s="567"/>
      <c r="AO420" s="691"/>
      <c r="AP420" s="564"/>
      <c r="AQ420" s="568"/>
      <c r="AR420" s="622"/>
      <c r="AS420" s="628"/>
      <c r="AT420" s="633"/>
      <c r="AU420" s="655" t="str">
        <f t="shared" si="135"/>
        <v/>
      </c>
      <c r="AV420" s="655" t="str">
        <f t="shared" si="136"/>
        <v/>
      </c>
      <c r="AW420" s="655" t="str">
        <f t="shared" si="125"/>
        <v/>
      </c>
      <c r="AX420" s="655" t="str">
        <f t="shared" si="126"/>
        <v/>
      </c>
      <c r="AY420" s="655" t="str">
        <f t="shared" si="127"/>
        <v/>
      </c>
      <c r="AZ420" s="655" t="str">
        <f>IF(F420="","",IF(OR(AND(分岐管理シート!D418=4,J420="Ⅱ．物価高の克服"),AND(分岐管理シート!D418=8,J420="米国関税措置"),AND(分岐管理シート!D418=10,J420="Ⅰ．生活の安全保障・物価高への対応")),"","error"))</f>
        <v/>
      </c>
      <c r="BA420" s="644" t="str">
        <f t="shared" si="128"/>
        <v/>
      </c>
      <c r="BB420" s="644" t="str">
        <f t="shared" si="137"/>
        <v/>
      </c>
      <c r="BC420" s="656" t="str">
        <f t="shared" si="143"/>
        <v/>
      </c>
      <c r="BD420" s="657" t="str">
        <f t="shared" si="139"/>
        <v/>
      </c>
      <c r="BE420" s="644" t="str">
        <f t="shared" si="140"/>
        <v/>
      </c>
      <c r="BF420" s="655" t="str" cm="1">
        <f t="array" ref="BF420">IF(SUMPRODUCT(COUNTIF(M420:O420, M420:O420))&gt;COUNTA(M420:O420),"error","")</f>
        <v/>
      </c>
      <c r="BG420" s="644" t="str">
        <f t="shared" si="144"/>
        <v/>
      </c>
      <c r="BH420" s="644" t="str">
        <f t="shared" si="145"/>
        <v/>
      </c>
      <c r="BI420" s="644" t="str">
        <f t="shared" si="138"/>
        <v/>
      </c>
      <c r="BJ420" s="647"/>
      <c r="BK420" s="638"/>
      <c r="BL420" s="644" t="str">
        <f t="shared" si="129"/>
        <v/>
      </c>
      <c r="BM420" s="644" t="str">
        <f t="shared" si="134"/>
        <v/>
      </c>
      <c r="BN420" s="644" t="str">
        <f t="shared" si="130"/>
        <v/>
      </c>
      <c r="BO420" s="644" t="str">
        <f t="shared" si="146"/>
        <v/>
      </c>
      <c r="BP420" s="641"/>
      <c r="BQ420" s="644"/>
      <c r="BR420" s="638"/>
      <c r="BS420" s="638"/>
      <c r="BT420" s="644" t="str">
        <f t="shared" si="131"/>
        <v/>
      </c>
      <c r="BU420" s="644" t="str">
        <f t="shared" si="132"/>
        <v/>
      </c>
      <c r="BV420" s="644" t="str">
        <f>IF(F420="","",IF(OR(分岐管理シート!AE418&lt;27,分岐管理シート!AE418&gt;38),"error",""))</f>
        <v/>
      </c>
      <c r="BW420" s="644" t="str">
        <f>IF(AND(D420="R7_補正", OR(分岐管理シート!AF418&lt;27,分岐管理シート!AF418&gt;38)),"error","")</f>
        <v/>
      </c>
      <c r="BX420" s="644" t="str">
        <f>IF(F420="","",IF(OR(分岐管理シート!AG418&lt;27,分岐管理シート!AG418&gt;39),"error",""))</f>
        <v/>
      </c>
      <c r="BY420" s="644" t="str">
        <f>IF(F420="","",IF(AND(AD420="－",OR(分岐管理シート!AG418&lt;27,分岐管理シート!AG418&gt;38)),"error",IF(AND(AD420="○",分岐管理シート!AG418&lt;27),"error","")))</f>
        <v/>
      </c>
      <c r="BZ420" s="641" t="str">
        <f>IF(OR(D420="", D420="R6_補正", D420="R7_予備"),
   "",IF(F420="","",IF(AND(VLOOKUP(AE420,―!$AH$15:$AI$40,2,FALSE) &lt;= VLOOKUP(AF420,―!$AH$15:$AI$40,2,FALSE),VLOOKUP(AF420,―!$AH$15:$AI$40,2,FALSE) &lt;= VLOOKUP(AG420,―!$AH$15:$AI$40,2,FALSE)),"","error")))</f>
        <v/>
      </c>
      <c r="CA420" s="647"/>
      <c r="CB420" s="638"/>
      <c r="CC420" s="638"/>
      <c r="CD420" s="644" t="str">
        <f>IF(F420="","",IF(OR(分岐管理シート!AJ418&lt;1,分岐管理シート!AJ418&gt;88),"error",""))</f>
        <v/>
      </c>
      <c r="CE420" s="644" t="str">
        <f t="shared" si="133"/>
        <v/>
      </c>
      <c r="CF420" s="644" t="str">
        <f>IF(F420="","",IF(OR(AND(分岐管理シート!D418=4, OR(分岐管理シート!AQ418&lt;4, 分岐管理シート!AQ418&gt;9)),AND(OR(分岐管理シート!D418=8, 分岐管理シート!D418=10), OR(分岐管理シート!AQ418&lt;7, 分岐管理シート!AQ418&gt;9))),"error",""))</f>
        <v/>
      </c>
      <c r="CG420" s="644" t="str">
        <f t="shared" si="147"/>
        <v/>
      </c>
      <c r="CH420" s="644" t="str">
        <f>分岐管理シート!BD418</f>
        <v/>
      </c>
      <c r="CI420" s="666" t="str">
        <f t="shared" si="148"/>
        <v/>
      </c>
    </row>
    <row r="421" spans="1:87" ht="24" x14ac:dyDescent="0.15">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88"/>
      <c r="AN421" s="567"/>
      <c r="AO421" s="691"/>
      <c r="AP421" s="564"/>
      <c r="AQ421" s="568"/>
      <c r="AR421" s="622"/>
      <c r="AS421" s="628"/>
      <c r="AT421" s="633"/>
      <c r="AU421" s="655" t="str">
        <f t="shared" si="135"/>
        <v/>
      </c>
      <c r="AV421" s="655" t="str">
        <f t="shared" si="136"/>
        <v/>
      </c>
      <c r="AW421" s="655" t="str">
        <f t="shared" si="125"/>
        <v/>
      </c>
      <c r="AX421" s="655" t="str">
        <f t="shared" si="126"/>
        <v/>
      </c>
      <c r="AY421" s="655" t="str">
        <f t="shared" si="127"/>
        <v/>
      </c>
      <c r="AZ421" s="655" t="str">
        <f>IF(F421="","",IF(OR(AND(分岐管理シート!D419=4,J421="Ⅱ．物価高の克服"),AND(分岐管理シート!D419=8,J421="米国関税措置"),AND(分岐管理シート!D419=10,J421="Ⅰ．生活の安全保障・物価高への対応")),"","error"))</f>
        <v/>
      </c>
      <c r="BA421" s="644" t="str">
        <f t="shared" si="128"/>
        <v/>
      </c>
      <c r="BB421" s="644" t="str">
        <f t="shared" si="137"/>
        <v/>
      </c>
      <c r="BC421" s="656" t="str">
        <f t="shared" si="143"/>
        <v/>
      </c>
      <c r="BD421" s="657" t="str">
        <f t="shared" si="139"/>
        <v/>
      </c>
      <c r="BE421" s="644" t="str">
        <f t="shared" si="140"/>
        <v/>
      </c>
      <c r="BF421" s="655" t="str" cm="1">
        <f t="array" ref="BF421">IF(SUMPRODUCT(COUNTIF(M421:O421, M421:O421))&gt;COUNTA(M421:O421),"error","")</f>
        <v/>
      </c>
      <c r="BG421" s="644" t="str">
        <f t="shared" si="144"/>
        <v/>
      </c>
      <c r="BH421" s="644" t="str">
        <f t="shared" si="145"/>
        <v/>
      </c>
      <c r="BI421" s="644" t="str">
        <f t="shared" si="138"/>
        <v/>
      </c>
      <c r="BJ421" s="647"/>
      <c r="BK421" s="638"/>
      <c r="BL421" s="644" t="str">
        <f t="shared" si="129"/>
        <v/>
      </c>
      <c r="BM421" s="644" t="str">
        <f t="shared" si="134"/>
        <v/>
      </c>
      <c r="BN421" s="644" t="str">
        <f t="shared" si="130"/>
        <v/>
      </c>
      <c r="BO421" s="644" t="str">
        <f t="shared" si="146"/>
        <v/>
      </c>
      <c r="BP421" s="641"/>
      <c r="BQ421" s="644"/>
      <c r="BR421" s="638"/>
      <c r="BS421" s="638"/>
      <c r="BT421" s="644" t="str">
        <f t="shared" si="131"/>
        <v/>
      </c>
      <c r="BU421" s="644" t="str">
        <f t="shared" si="132"/>
        <v/>
      </c>
      <c r="BV421" s="644" t="str">
        <f>IF(F421="","",IF(OR(分岐管理シート!AE419&lt;27,分岐管理シート!AE419&gt;38),"error",""))</f>
        <v/>
      </c>
      <c r="BW421" s="644" t="str">
        <f>IF(AND(D421="R7_補正", OR(分岐管理シート!AF419&lt;27,分岐管理シート!AF419&gt;38)),"error","")</f>
        <v/>
      </c>
      <c r="BX421" s="644" t="str">
        <f>IF(F421="","",IF(OR(分岐管理シート!AG419&lt;27,分岐管理シート!AG419&gt;39),"error",""))</f>
        <v/>
      </c>
      <c r="BY421" s="644" t="str">
        <f>IF(F421="","",IF(AND(AD421="－",OR(分岐管理シート!AG419&lt;27,分岐管理シート!AG419&gt;38)),"error",IF(AND(AD421="○",分岐管理シート!AG419&lt;27),"error","")))</f>
        <v/>
      </c>
      <c r="BZ421" s="641" t="str">
        <f>IF(OR(D421="", D421="R6_補正", D421="R7_予備"),
   "",IF(F421="","",IF(AND(VLOOKUP(AE421,―!$AH$15:$AI$40,2,FALSE) &lt;= VLOOKUP(AF421,―!$AH$15:$AI$40,2,FALSE),VLOOKUP(AF421,―!$AH$15:$AI$40,2,FALSE) &lt;= VLOOKUP(AG421,―!$AH$15:$AI$40,2,FALSE)),"","error")))</f>
        <v/>
      </c>
      <c r="CA421" s="647"/>
      <c r="CB421" s="638"/>
      <c r="CC421" s="638"/>
      <c r="CD421" s="644" t="str">
        <f>IF(F421="","",IF(OR(分岐管理シート!AJ419&lt;1,分岐管理シート!AJ419&gt;88),"error",""))</f>
        <v/>
      </c>
      <c r="CE421" s="644" t="str">
        <f t="shared" si="133"/>
        <v/>
      </c>
      <c r="CF421" s="644" t="str">
        <f>IF(F421="","",IF(OR(AND(分岐管理シート!D419=4, OR(分岐管理シート!AQ419&lt;4, 分岐管理シート!AQ419&gt;9)),AND(OR(分岐管理シート!D419=8, 分岐管理シート!D419=10), OR(分岐管理シート!AQ419&lt;7, 分岐管理シート!AQ419&gt;9))),"error",""))</f>
        <v/>
      </c>
      <c r="CG421" s="644" t="str">
        <f t="shared" si="147"/>
        <v/>
      </c>
      <c r="CH421" s="644" t="str">
        <f>分岐管理シート!BD419</f>
        <v/>
      </c>
      <c r="CI421" s="666" t="str">
        <f t="shared" si="148"/>
        <v/>
      </c>
    </row>
    <row r="422" spans="1:87" ht="24" x14ac:dyDescent="0.15">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88"/>
      <c r="AN422" s="567"/>
      <c r="AO422" s="691"/>
      <c r="AP422" s="564"/>
      <c r="AQ422" s="568"/>
      <c r="AR422" s="622"/>
      <c r="AS422" s="628"/>
      <c r="AT422" s="633"/>
      <c r="AU422" s="655" t="str">
        <f t="shared" si="135"/>
        <v/>
      </c>
      <c r="AV422" s="655" t="str">
        <f t="shared" si="136"/>
        <v/>
      </c>
      <c r="AW422" s="655" t="str">
        <f t="shared" si="125"/>
        <v/>
      </c>
      <c r="AX422" s="655" t="str">
        <f t="shared" si="126"/>
        <v/>
      </c>
      <c r="AY422" s="655" t="str">
        <f t="shared" si="127"/>
        <v/>
      </c>
      <c r="AZ422" s="655" t="str">
        <f>IF(F422="","",IF(OR(AND(分岐管理シート!D420=4,J422="Ⅱ．物価高の克服"),AND(分岐管理シート!D420=8,J422="米国関税措置"),AND(分岐管理シート!D420=10,J422="Ⅰ．生活の安全保障・物価高への対応")),"","error"))</f>
        <v/>
      </c>
      <c r="BA422" s="644" t="str">
        <f t="shared" si="128"/>
        <v/>
      </c>
      <c r="BB422" s="644" t="str">
        <f t="shared" si="137"/>
        <v/>
      </c>
      <c r="BC422" s="656" t="str">
        <f t="shared" si="143"/>
        <v/>
      </c>
      <c r="BD422" s="657" t="str">
        <f t="shared" si="139"/>
        <v/>
      </c>
      <c r="BE422" s="644" t="str">
        <f t="shared" si="140"/>
        <v/>
      </c>
      <c r="BF422" s="655" t="str" cm="1">
        <f t="array" ref="BF422">IF(SUMPRODUCT(COUNTIF(M422:O422, M422:O422))&gt;COUNTA(M422:O422),"error","")</f>
        <v/>
      </c>
      <c r="BG422" s="644" t="str">
        <f t="shared" si="144"/>
        <v/>
      </c>
      <c r="BH422" s="644" t="str">
        <f t="shared" si="145"/>
        <v/>
      </c>
      <c r="BI422" s="644" t="str">
        <f t="shared" si="138"/>
        <v/>
      </c>
      <c r="BJ422" s="647"/>
      <c r="BK422" s="638"/>
      <c r="BL422" s="644" t="str">
        <f t="shared" si="129"/>
        <v/>
      </c>
      <c r="BM422" s="644" t="str">
        <f t="shared" si="134"/>
        <v/>
      </c>
      <c r="BN422" s="644" t="str">
        <f t="shared" si="130"/>
        <v/>
      </c>
      <c r="BO422" s="644" t="str">
        <f t="shared" si="146"/>
        <v/>
      </c>
      <c r="BP422" s="641"/>
      <c r="BQ422" s="644"/>
      <c r="BR422" s="638"/>
      <c r="BS422" s="638"/>
      <c r="BT422" s="644" t="str">
        <f t="shared" si="131"/>
        <v/>
      </c>
      <c r="BU422" s="644" t="str">
        <f t="shared" si="132"/>
        <v/>
      </c>
      <c r="BV422" s="644" t="str">
        <f>IF(F422="","",IF(OR(分岐管理シート!AE420&lt;27,分岐管理シート!AE420&gt;38),"error",""))</f>
        <v/>
      </c>
      <c r="BW422" s="644" t="str">
        <f>IF(AND(D422="R7_補正", OR(分岐管理シート!AF420&lt;27,分岐管理シート!AF420&gt;38)),"error","")</f>
        <v/>
      </c>
      <c r="BX422" s="644" t="str">
        <f>IF(F422="","",IF(OR(分岐管理シート!AG420&lt;27,分岐管理シート!AG420&gt;39),"error",""))</f>
        <v/>
      </c>
      <c r="BY422" s="644" t="str">
        <f>IF(F422="","",IF(AND(AD422="－",OR(分岐管理シート!AG420&lt;27,分岐管理シート!AG420&gt;38)),"error",IF(AND(AD422="○",分岐管理シート!AG420&lt;27),"error","")))</f>
        <v/>
      </c>
      <c r="BZ422" s="641" t="str">
        <f>IF(OR(D422="", D422="R6_補正", D422="R7_予備"),
   "",IF(F422="","",IF(AND(VLOOKUP(AE422,―!$AH$15:$AI$40,2,FALSE) &lt;= VLOOKUP(AF422,―!$AH$15:$AI$40,2,FALSE),VLOOKUP(AF422,―!$AH$15:$AI$40,2,FALSE) &lt;= VLOOKUP(AG422,―!$AH$15:$AI$40,2,FALSE)),"","error")))</f>
        <v/>
      </c>
      <c r="CA422" s="647"/>
      <c r="CB422" s="638"/>
      <c r="CC422" s="638"/>
      <c r="CD422" s="644" t="str">
        <f>IF(F422="","",IF(OR(分岐管理シート!AJ420&lt;1,分岐管理シート!AJ420&gt;88),"error",""))</f>
        <v/>
      </c>
      <c r="CE422" s="644" t="str">
        <f t="shared" si="133"/>
        <v/>
      </c>
      <c r="CF422" s="644" t="str">
        <f>IF(F422="","",IF(OR(AND(分岐管理シート!D420=4, OR(分岐管理シート!AQ420&lt;4, 分岐管理シート!AQ420&gt;9)),AND(OR(分岐管理シート!D420=8, 分岐管理シート!D420=10), OR(分岐管理シート!AQ420&lt;7, 分岐管理シート!AQ420&gt;9))),"error",""))</f>
        <v/>
      </c>
      <c r="CG422" s="644" t="str">
        <f t="shared" si="147"/>
        <v/>
      </c>
      <c r="CH422" s="644" t="str">
        <f>分岐管理シート!BD420</f>
        <v/>
      </c>
      <c r="CI422" s="666" t="str">
        <f t="shared" si="148"/>
        <v/>
      </c>
    </row>
    <row r="423" spans="1:87" ht="24" x14ac:dyDescent="0.15">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88"/>
      <c r="AN423" s="567"/>
      <c r="AO423" s="691"/>
      <c r="AP423" s="564"/>
      <c r="AQ423" s="568"/>
      <c r="AR423" s="622"/>
      <c r="AS423" s="628"/>
      <c r="AT423" s="633"/>
      <c r="AU423" s="655" t="str">
        <f t="shared" si="135"/>
        <v/>
      </c>
      <c r="AV423" s="655" t="str">
        <f t="shared" si="136"/>
        <v/>
      </c>
      <c r="AW423" s="655" t="str">
        <f t="shared" si="125"/>
        <v/>
      </c>
      <c r="AX423" s="655" t="str">
        <f t="shared" si="126"/>
        <v/>
      </c>
      <c r="AY423" s="655" t="str">
        <f t="shared" si="127"/>
        <v/>
      </c>
      <c r="AZ423" s="655" t="str">
        <f>IF(F423="","",IF(OR(AND(分岐管理シート!D421=4,J423="Ⅱ．物価高の克服"),AND(分岐管理シート!D421=8,J423="米国関税措置"),AND(分岐管理シート!D421=10,J423="Ⅰ．生活の安全保障・物価高への対応")),"","error"))</f>
        <v/>
      </c>
      <c r="BA423" s="644" t="str">
        <f t="shared" si="128"/>
        <v/>
      </c>
      <c r="BB423" s="644" t="str">
        <f t="shared" si="137"/>
        <v/>
      </c>
      <c r="BC423" s="656" t="str">
        <f t="shared" si="143"/>
        <v/>
      </c>
      <c r="BD423" s="657" t="str">
        <f t="shared" si="139"/>
        <v/>
      </c>
      <c r="BE423" s="644" t="str">
        <f t="shared" si="140"/>
        <v/>
      </c>
      <c r="BF423" s="655" t="str" cm="1">
        <f t="array" ref="BF423">IF(SUMPRODUCT(COUNTIF(M423:O423, M423:O423))&gt;COUNTA(M423:O423),"error","")</f>
        <v/>
      </c>
      <c r="BG423" s="644" t="str">
        <f t="shared" si="144"/>
        <v/>
      </c>
      <c r="BH423" s="644" t="str">
        <f t="shared" si="145"/>
        <v/>
      </c>
      <c r="BI423" s="644" t="str">
        <f t="shared" si="138"/>
        <v/>
      </c>
      <c r="BJ423" s="647"/>
      <c r="BK423" s="638"/>
      <c r="BL423" s="644" t="str">
        <f t="shared" si="129"/>
        <v/>
      </c>
      <c r="BM423" s="644" t="str">
        <f t="shared" si="134"/>
        <v/>
      </c>
      <c r="BN423" s="644" t="str">
        <f t="shared" si="130"/>
        <v/>
      </c>
      <c r="BO423" s="644" t="str">
        <f t="shared" si="146"/>
        <v/>
      </c>
      <c r="BP423" s="641"/>
      <c r="BQ423" s="644"/>
      <c r="BR423" s="638"/>
      <c r="BS423" s="638"/>
      <c r="BT423" s="644" t="str">
        <f t="shared" si="131"/>
        <v/>
      </c>
      <c r="BU423" s="644" t="str">
        <f t="shared" si="132"/>
        <v/>
      </c>
      <c r="BV423" s="644" t="str">
        <f>IF(F423="","",IF(OR(分岐管理シート!AE421&lt;27,分岐管理シート!AE421&gt;38),"error",""))</f>
        <v/>
      </c>
      <c r="BW423" s="644" t="str">
        <f>IF(AND(D423="R7_補正", OR(分岐管理シート!AF421&lt;27,分岐管理シート!AF421&gt;38)),"error","")</f>
        <v/>
      </c>
      <c r="BX423" s="644" t="str">
        <f>IF(F423="","",IF(OR(分岐管理シート!AG421&lt;27,分岐管理シート!AG421&gt;39),"error",""))</f>
        <v/>
      </c>
      <c r="BY423" s="644" t="str">
        <f>IF(F423="","",IF(AND(AD423="－",OR(分岐管理シート!AG421&lt;27,分岐管理シート!AG421&gt;38)),"error",IF(AND(AD423="○",分岐管理シート!AG421&lt;27),"error","")))</f>
        <v/>
      </c>
      <c r="BZ423" s="641" t="str">
        <f>IF(OR(D423="", D423="R6_補正", D423="R7_予備"),
   "",IF(F423="","",IF(AND(VLOOKUP(AE423,―!$AH$15:$AI$40,2,FALSE) &lt;= VLOOKUP(AF423,―!$AH$15:$AI$40,2,FALSE),VLOOKUP(AF423,―!$AH$15:$AI$40,2,FALSE) &lt;= VLOOKUP(AG423,―!$AH$15:$AI$40,2,FALSE)),"","error")))</f>
        <v/>
      </c>
      <c r="CA423" s="647"/>
      <c r="CB423" s="638"/>
      <c r="CC423" s="638"/>
      <c r="CD423" s="644" t="str">
        <f>IF(F423="","",IF(OR(分岐管理シート!AJ421&lt;1,分岐管理シート!AJ421&gt;88),"error",""))</f>
        <v/>
      </c>
      <c r="CE423" s="644" t="str">
        <f t="shared" si="133"/>
        <v/>
      </c>
      <c r="CF423" s="644" t="str">
        <f>IF(F423="","",IF(OR(AND(分岐管理シート!D421=4, OR(分岐管理シート!AQ421&lt;4, 分岐管理シート!AQ421&gt;9)),AND(OR(分岐管理シート!D421=8, 分岐管理シート!D421=10), OR(分岐管理シート!AQ421&lt;7, 分岐管理シート!AQ421&gt;9))),"error",""))</f>
        <v/>
      </c>
      <c r="CG423" s="644" t="str">
        <f t="shared" si="147"/>
        <v/>
      </c>
      <c r="CH423" s="644" t="str">
        <f>分岐管理シート!BD421</f>
        <v/>
      </c>
      <c r="CI423" s="666" t="str">
        <f t="shared" si="148"/>
        <v/>
      </c>
    </row>
    <row r="424" spans="1:87" ht="24" x14ac:dyDescent="0.15">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88"/>
      <c r="AN424" s="567"/>
      <c r="AO424" s="691"/>
      <c r="AP424" s="564"/>
      <c r="AQ424" s="568"/>
      <c r="AR424" s="622"/>
      <c r="AS424" s="628"/>
      <c r="AT424" s="633"/>
      <c r="AU424" s="655" t="str">
        <f t="shared" si="135"/>
        <v/>
      </c>
      <c r="AV424" s="655" t="str">
        <f t="shared" si="136"/>
        <v/>
      </c>
      <c r="AW424" s="655" t="str">
        <f t="shared" si="125"/>
        <v/>
      </c>
      <c r="AX424" s="655" t="str">
        <f t="shared" si="126"/>
        <v/>
      </c>
      <c r="AY424" s="655" t="str">
        <f t="shared" si="127"/>
        <v/>
      </c>
      <c r="AZ424" s="655" t="str">
        <f>IF(F424="","",IF(OR(AND(分岐管理シート!D422=4,J424="Ⅱ．物価高の克服"),AND(分岐管理シート!D422=8,J424="米国関税措置"),AND(分岐管理シート!D422=10,J424="Ⅰ．生活の安全保障・物価高への対応")),"","error"))</f>
        <v/>
      </c>
      <c r="BA424" s="644" t="str">
        <f t="shared" si="128"/>
        <v/>
      </c>
      <c r="BB424" s="644" t="str">
        <f t="shared" si="137"/>
        <v/>
      </c>
      <c r="BC424" s="656" t="str">
        <f t="shared" si="143"/>
        <v/>
      </c>
      <c r="BD424" s="657" t="str">
        <f t="shared" si="139"/>
        <v/>
      </c>
      <c r="BE424" s="644" t="str">
        <f t="shared" si="140"/>
        <v/>
      </c>
      <c r="BF424" s="655" t="str" cm="1">
        <f t="array" ref="BF424">IF(SUMPRODUCT(COUNTIF(M424:O424, M424:O424))&gt;COUNTA(M424:O424),"error","")</f>
        <v/>
      </c>
      <c r="BG424" s="644" t="str">
        <f t="shared" si="144"/>
        <v/>
      </c>
      <c r="BH424" s="644" t="str">
        <f t="shared" si="145"/>
        <v/>
      </c>
      <c r="BI424" s="644" t="str">
        <f t="shared" si="138"/>
        <v/>
      </c>
      <c r="BJ424" s="647"/>
      <c r="BK424" s="638"/>
      <c r="BL424" s="644" t="str">
        <f t="shared" si="129"/>
        <v/>
      </c>
      <c r="BM424" s="644" t="str">
        <f t="shared" si="134"/>
        <v/>
      </c>
      <c r="BN424" s="644" t="str">
        <f t="shared" si="130"/>
        <v/>
      </c>
      <c r="BO424" s="644" t="str">
        <f t="shared" si="146"/>
        <v/>
      </c>
      <c r="BP424" s="641"/>
      <c r="BQ424" s="644"/>
      <c r="BR424" s="638"/>
      <c r="BS424" s="638"/>
      <c r="BT424" s="644" t="str">
        <f t="shared" si="131"/>
        <v/>
      </c>
      <c r="BU424" s="644" t="str">
        <f t="shared" si="132"/>
        <v/>
      </c>
      <c r="BV424" s="644" t="str">
        <f>IF(F424="","",IF(OR(分岐管理シート!AE422&lt;27,分岐管理シート!AE422&gt;38),"error",""))</f>
        <v/>
      </c>
      <c r="BW424" s="644" t="str">
        <f>IF(AND(D424="R7_補正", OR(分岐管理シート!AF422&lt;27,分岐管理シート!AF422&gt;38)),"error","")</f>
        <v/>
      </c>
      <c r="BX424" s="644" t="str">
        <f>IF(F424="","",IF(OR(分岐管理シート!AG422&lt;27,分岐管理シート!AG422&gt;39),"error",""))</f>
        <v/>
      </c>
      <c r="BY424" s="644" t="str">
        <f>IF(F424="","",IF(AND(AD424="－",OR(分岐管理シート!AG422&lt;27,分岐管理シート!AG422&gt;38)),"error",IF(AND(AD424="○",分岐管理シート!AG422&lt;27),"error","")))</f>
        <v/>
      </c>
      <c r="BZ424" s="641" t="str">
        <f>IF(OR(D424="", D424="R6_補正", D424="R7_予備"),
   "",IF(F424="","",IF(AND(VLOOKUP(AE424,―!$AH$15:$AI$40,2,FALSE) &lt;= VLOOKUP(AF424,―!$AH$15:$AI$40,2,FALSE),VLOOKUP(AF424,―!$AH$15:$AI$40,2,FALSE) &lt;= VLOOKUP(AG424,―!$AH$15:$AI$40,2,FALSE)),"","error")))</f>
        <v/>
      </c>
      <c r="CA424" s="647"/>
      <c r="CB424" s="638"/>
      <c r="CC424" s="638"/>
      <c r="CD424" s="644" t="str">
        <f>IF(F424="","",IF(OR(分岐管理シート!AJ422&lt;1,分岐管理シート!AJ422&gt;88),"error",""))</f>
        <v/>
      </c>
      <c r="CE424" s="644" t="str">
        <f t="shared" si="133"/>
        <v/>
      </c>
      <c r="CF424" s="644" t="str">
        <f>IF(F424="","",IF(OR(AND(分岐管理シート!D422=4, OR(分岐管理シート!AQ422&lt;4, 分岐管理シート!AQ422&gt;9)),AND(OR(分岐管理シート!D422=8, 分岐管理シート!D422=10), OR(分岐管理シート!AQ422&lt;7, 分岐管理シート!AQ422&gt;9))),"error",""))</f>
        <v/>
      </c>
      <c r="CG424" s="644" t="str">
        <f t="shared" si="147"/>
        <v/>
      </c>
      <c r="CH424" s="644" t="str">
        <f>分岐管理シート!BD422</f>
        <v/>
      </c>
      <c r="CI424" s="666" t="str">
        <f t="shared" si="148"/>
        <v/>
      </c>
    </row>
    <row r="425" spans="1:87" ht="24" x14ac:dyDescent="0.15">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88"/>
      <c r="AN425" s="567"/>
      <c r="AO425" s="691"/>
      <c r="AP425" s="564"/>
      <c r="AQ425" s="568"/>
      <c r="AR425" s="622"/>
      <c r="AS425" s="628"/>
      <c r="AT425" s="633"/>
      <c r="AU425" s="655" t="str">
        <f t="shared" si="135"/>
        <v/>
      </c>
      <c r="AV425" s="655" t="str">
        <f t="shared" si="136"/>
        <v/>
      </c>
      <c r="AW425" s="655" t="str">
        <f t="shared" si="125"/>
        <v/>
      </c>
      <c r="AX425" s="655" t="str">
        <f t="shared" si="126"/>
        <v/>
      </c>
      <c r="AY425" s="655" t="str">
        <f t="shared" si="127"/>
        <v/>
      </c>
      <c r="AZ425" s="655" t="str">
        <f>IF(F425="","",IF(OR(AND(分岐管理シート!D423=4,J425="Ⅱ．物価高の克服"),AND(分岐管理シート!D423=8,J425="米国関税措置"),AND(分岐管理シート!D423=10,J425="Ⅰ．生活の安全保障・物価高への対応")),"","error"))</f>
        <v/>
      </c>
      <c r="BA425" s="644" t="str">
        <f t="shared" si="128"/>
        <v/>
      </c>
      <c r="BB425" s="644" t="str">
        <f t="shared" si="137"/>
        <v/>
      </c>
      <c r="BC425" s="656" t="str">
        <f t="shared" si="143"/>
        <v/>
      </c>
      <c r="BD425" s="657" t="str">
        <f t="shared" si="139"/>
        <v/>
      </c>
      <c r="BE425" s="644" t="str">
        <f t="shared" si="140"/>
        <v/>
      </c>
      <c r="BF425" s="655" t="str" cm="1">
        <f t="array" ref="BF425">IF(SUMPRODUCT(COUNTIF(M425:O425, M425:O425))&gt;COUNTA(M425:O425),"error","")</f>
        <v/>
      </c>
      <c r="BG425" s="644" t="str">
        <f t="shared" si="144"/>
        <v/>
      </c>
      <c r="BH425" s="644" t="str">
        <f t="shared" si="145"/>
        <v/>
      </c>
      <c r="BI425" s="644" t="str">
        <f t="shared" si="138"/>
        <v/>
      </c>
      <c r="BJ425" s="647"/>
      <c r="BK425" s="638"/>
      <c r="BL425" s="644" t="str">
        <f t="shared" si="129"/>
        <v/>
      </c>
      <c r="BM425" s="644" t="str">
        <f t="shared" si="134"/>
        <v/>
      </c>
      <c r="BN425" s="644" t="str">
        <f t="shared" si="130"/>
        <v/>
      </c>
      <c r="BO425" s="644" t="str">
        <f t="shared" si="146"/>
        <v/>
      </c>
      <c r="BP425" s="641"/>
      <c r="BQ425" s="644"/>
      <c r="BR425" s="638"/>
      <c r="BS425" s="638"/>
      <c r="BT425" s="644" t="str">
        <f t="shared" si="131"/>
        <v/>
      </c>
      <c r="BU425" s="644" t="str">
        <f t="shared" si="132"/>
        <v/>
      </c>
      <c r="BV425" s="644" t="str">
        <f>IF(F425="","",IF(OR(分岐管理シート!AE423&lt;27,分岐管理シート!AE423&gt;38),"error",""))</f>
        <v/>
      </c>
      <c r="BW425" s="644" t="str">
        <f>IF(AND(D425="R7_補正", OR(分岐管理シート!AF423&lt;27,分岐管理シート!AF423&gt;38)),"error","")</f>
        <v/>
      </c>
      <c r="BX425" s="644" t="str">
        <f>IF(F425="","",IF(OR(分岐管理シート!AG423&lt;27,分岐管理シート!AG423&gt;39),"error",""))</f>
        <v/>
      </c>
      <c r="BY425" s="644" t="str">
        <f>IF(F425="","",IF(AND(AD425="－",OR(分岐管理シート!AG423&lt;27,分岐管理シート!AG423&gt;38)),"error",IF(AND(AD425="○",分岐管理シート!AG423&lt;27),"error","")))</f>
        <v/>
      </c>
      <c r="BZ425" s="641" t="str">
        <f>IF(OR(D425="", D425="R6_補正", D425="R7_予備"),
   "",IF(F425="","",IF(AND(VLOOKUP(AE425,―!$AH$15:$AI$40,2,FALSE) &lt;= VLOOKUP(AF425,―!$AH$15:$AI$40,2,FALSE),VLOOKUP(AF425,―!$AH$15:$AI$40,2,FALSE) &lt;= VLOOKUP(AG425,―!$AH$15:$AI$40,2,FALSE)),"","error")))</f>
        <v/>
      </c>
      <c r="CA425" s="647"/>
      <c r="CB425" s="638"/>
      <c r="CC425" s="638"/>
      <c r="CD425" s="644" t="str">
        <f>IF(F425="","",IF(OR(分岐管理シート!AJ423&lt;1,分岐管理シート!AJ423&gt;88),"error",""))</f>
        <v/>
      </c>
      <c r="CE425" s="644" t="str">
        <f t="shared" si="133"/>
        <v/>
      </c>
      <c r="CF425" s="644" t="str">
        <f>IF(F425="","",IF(OR(AND(分岐管理シート!D423=4, OR(分岐管理シート!AQ423&lt;4, 分岐管理シート!AQ423&gt;9)),AND(OR(分岐管理シート!D423=8, 分岐管理シート!D423=10), OR(分岐管理シート!AQ423&lt;7, 分岐管理シート!AQ423&gt;9))),"error",""))</f>
        <v/>
      </c>
      <c r="CG425" s="644" t="str">
        <f t="shared" si="147"/>
        <v/>
      </c>
      <c r="CH425" s="644" t="str">
        <f>分岐管理シート!BD423</f>
        <v/>
      </c>
      <c r="CI425" s="666" t="str">
        <f t="shared" si="148"/>
        <v/>
      </c>
    </row>
    <row r="426" spans="1:87" ht="24" x14ac:dyDescent="0.15">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88"/>
      <c r="AN426" s="567"/>
      <c r="AO426" s="691"/>
      <c r="AP426" s="564"/>
      <c r="AQ426" s="568"/>
      <c r="AR426" s="622"/>
      <c r="AS426" s="628"/>
      <c r="AT426" s="633"/>
      <c r="AU426" s="655" t="str">
        <f t="shared" si="135"/>
        <v/>
      </c>
      <c r="AV426" s="655" t="str">
        <f t="shared" si="136"/>
        <v/>
      </c>
      <c r="AW426" s="655" t="str">
        <f t="shared" si="125"/>
        <v/>
      </c>
      <c r="AX426" s="655" t="str">
        <f t="shared" si="126"/>
        <v/>
      </c>
      <c r="AY426" s="655" t="str">
        <f t="shared" si="127"/>
        <v/>
      </c>
      <c r="AZ426" s="655" t="str">
        <f>IF(F426="","",IF(OR(AND(分岐管理シート!D424=4,J426="Ⅱ．物価高の克服"),AND(分岐管理シート!D424=8,J426="米国関税措置"),AND(分岐管理シート!D424=10,J426="Ⅰ．生活の安全保障・物価高への対応")),"","error"))</f>
        <v/>
      </c>
      <c r="BA426" s="644" t="str">
        <f t="shared" si="128"/>
        <v/>
      </c>
      <c r="BB426" s="644" t="str">
        <f t="shared" si="137"/>
        <v/>
      </c>
      <c r="BC426" s="656" t="str">
        <f t="shared" si="143"/>
        <v/>
      </c>
      <c r="BD426" s="657" t="str">
        <f t="shared" si="139"/>
        <v/>
      </c>
      <c r="BE426" s="644" t="str">
        <f t="shared" si="140"/>
        <v/>
      </c>
      <c r="BF426" s="655" t="str" cm="1">
        <f t="array" ref="BF426">IF(SUMPRODUCT(COUNTIF(M426:O426, M426:O426))&gt;COUNTA(M426:O426),"error","")</f>
        <v/>
      </c>
      <c r="BG426" s="644" t="str">
        <f t="shared" si="144"/>
        <v/>
      </c>
      <c r="BH426" s="644" t="str">
        <f t="shared" si="145"/>
        <v/>
      </c>
      <c r="BI426" s="644" t="str">
        <f t="shared" si="138"/>
        <v/>
      </c>
      <c r="BJ426" s="647"/>
      <c r="BK426" s="638"/>
      <c r="BL426" s="644" t="str">
        <f t="shared" si="129"/>
        <v/>
      </c>
      <c r="BM426" s="644" t="str">
        <f t="shared" si="134"/>
        <v/>
      </c>
      <c r="BN426" s="644" t="str">
        <f t="shared" si="130"/>
        <v/>
      </c>
      <c r="BO426" s="644" t="str">
        <f t="shared" si="146"/>
        <v/>
      </c>
      <c r="BP426" s="641"/>
      <c r="BQ426" s="644"/>
      <c r="BR426" s="638"/>
      <c r="BS426" s="638"/>
      <c r="BT426" s="644" t="str">
        <f t="shared" si="131"/>
        <v/>
      </c>
      <c r="BU426" s="644" t="str">
        <f t="shared" si="132"/>
        <v/>
      </c>
      <c r="BV426" s="644" t="str">
        <f>IF(F426="","",IF(OR(分岐管理シート!AE424&lt;27,分岐管理シート!AE424&gt;38),"error",""))</f>
        <v/>
      </c>
      <c r="BW426" s="644" t="str">
        <f>IF(AND(D426="R7_補正", OR(分岐管理シート!AF424&lt;27,分岐管理シート!AF424&gt;38)),"error","")</f>
        <v/>
      </c>
      <c r="BX426" s="644" t="str">
        <f>IF(F426="","",IF(OR(分岐管理シート!AG424&lt;27,分岐管理シート!AG424&gt;39),"error",""))</f>
        <v/>
      </c>
      <c r="BY426" s="644" t="str">
        <f>IF(F426="","",IF(AND(AD426="－",OR(分岐管理シート!AG424&lt;27,分岐管理シート!AG424&gt;38)),"error",IF(AND(AD426="○",分岐管理シート!AG424&lt;27),"error","")))</f>
        <v/>
      </c>
      <c r="BZ426" s="641" t="str">
        <f>IF(OR(D426="", D426="R6_補正", D426="R7_予備"),
   "",IF(F426="","",IF(AND(VLOOKUP(AE426,―!$AH$15:$AI$40,2,FALSE) &lt;= VLOOKUP(AF426,―!$AH$15:$AI$40,2,FALSE),VLOOKUP(AF426,―!$AH$15:$AI$40,2,FALSE) &lt;= VLOOKUP(AG426,―!$AH$15:$AI$40,2,FALSE)),"","error")))</f>
        <v/>
      </c>
      <c r="CA426" s="647"/>
      <c r="CB426" s="638"/>
      <c r="CC426" s="638"/>
      <c r="CD426" s="644" t="str">
        <f>IF(F426="","",IF(OR(分岐管理シート!AJ424&lt;1,分岐管理シート!AJ424&gt;88),"error",""))</f>
        <v/>
      </c>
      <c r="CE426" s="644" t="str">
        <f t="shared" si="133"/>
        <v/>
      </c>
      <c r="CF426" s="644" t="str">
        <f>IF(F426="","",IF(OR(AND(分岐管理シート!D424=4, OR(分岐管理シート!AQ424&lt;4, 分岐管理シート!AQ424&gt;9)),AND(OR(分岐管理シート!D424=8, 分岐管理シート!D424=10), OR(分岐管理シート!AQ424&lt;7, 分岐管理シート!AQ424&gt;9))),"error",""))</f>
        <v/>
      </c>
      <c r="CG426" s="644" t="str">
        <f t="shared" si="147"/>
        <v/>
      </c>
      <c r="CH426" s="644" t="str">
        <f>分岐管理シート!BD424</f>
        <v/>
      </c>
      <c r="CI426" s="666" t="str">
        <f t="shared" si="148"/>
        <v/>
      </c>
    </row>
    <row r="427" spans="1:87" ht="24" x14ac:dyDescent="0.15">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88"/>
      <c r="AN427" s="567"/>
      <c r="AO427" s="691"/>
      <c r="AP427" s="564"/>
      <c r="AQ427" s="568"/>
      <c r="AR427" s="622"/>
      <c r="AS427" s="628"/>
      <c r="AT427" s="633"/>
      <c r="AU427" s="655" t="str">
        <f t="shared" si="135"/>
        <v/>
      </c>
      <c r="AV427" s="655" t="str">
        <f t="shared" si="136"/>
        <v/>
      </c>
      <c r="AW427" s="655" t="str">
        <f t="shared" si="125"/>
        <v/>
      </c>
      <c r="AX427" s="655" t="str">
        <f t="shared" si="126"/>
        <v/>
      </c>
      <c r="AY427" s="655" t="str">
        <f t="shared" si="127"/>
        <v/>
      </c>
      <c r="AZ427" s="655" t="str">
        <f>IF(F427="","",IF(OR(AND(分岐管理シート!D425=4,J427="Ⅱ．物価高の克服"),AND(分岐管理シート!D425=8,J427="米国関税措置"),AND(分岐管理シート!D425=10,J427="Ⅰ．生活の安全保障・物価高への対応")),"","error"))</f>
        <v/>
      </c>
      <c r="BA427" s="644" t="str">
        <f t="shared" si="128"/>
        <v/>
      </c>
      <c r="BB427" s="644" t="str">
        <f t="shared" si="137"/>
        <v/>
      </c>
      <c r="BC427" s="656" t="str">
        <f t="shared" si="143"/>
        <v/>
      </c>
      <c r="BD427" s="657" t="str">
        <f t="shared" si="139"/>
        <v/>
      </c>
      <c r="BE427" s="644" t="str">
        <f t="shared" si="140"/>
        <v/>
      </c>
      <c r="BF427" s="655" t="str" cm="1">
        <f t="array" ref="BF427">IF(SUMPRODUCT(COUNTIF(M427:O427, M427:O427))&gt;COUNTA(M427:O427),"error","")</f>
        <v/>
      </c>
      <c r="BG427" s="644" t="str">
        <f t="shared" si="144"/>
        <v/>
      </c>
      <c r="BH427" s="644" t="str">
        <f t="shared" si="145"/>
        <v/>
      </c>
      <c r="BI427" s="644" t="str">
        <f t="shared" si="138"/>
        <v/>
      </c>
      <c r="BJ427" s="647"/>
      <c r="BK427" s="638"/>
      <c r="BL427" s="644" t="str">
        <f t="shared" si="129"/>
        <v/>
      </c>
      <c r="BM427" s="644" t="str">
        <f t="shared" si="134"/>
        <v/>
      </c>
      <c r="BN427" s="644" t="str">
        <f t="shared" si="130"/>
        <v/>
      </c>
      <c r="BO427" s="644" t="str">
        <f t="shared" si="146"/>
        <v/>
      </c>
      <c r="BP427" s="641"/>
      <c r="BQ427" s="644"/>
      <c r="BR427" s="638"/>
      <c r="BS427" s="638"/>
      <c r="BT427" s="644" t="str">
        <f t="shared" si="131"/>
        <v/>
      </c>
      <c r="BU427" s="644" t="str">
        <f t="shared" si="132"/>
        <v/>
      </c>
      <c r="BV427" s="644" t="str">
        <f>IF(F427="","",IF(OR(分岐管理シート!AE425&lt;27,分岐管理シート!AE425&gt;38),"error",""))</f>
        <v/>
      </c>
      <c r="BW427" s="644" t="str">
        <f>IF(AND(D427="R7_補正", OR(分岐管理シート!AF425&lt;27,分岐管理シート!AF425&gt;38)),"error","")</f>
        <v/>
      </c>
      <c r="BX427" s="644" t="str">
        <f>IF(F427="","",IF(OR(分岐管理シート!AG425&lt;27,分岐管理シート!AG425&gt;39),"error",""))</f>
        <v/>
      </c>
      <c r="BY427" s="644" t="str">
        <f>IF(F427="","",IF(AND(AD427="－",OR(分岐管理シート!AG425&lt;27,分岐管理シート!AG425&gt;38)),"error",IF(AND(AD427="○",分岐管理シート!AG425&lt;27),"error","")))</f>
        <v/>
      </c>
      <c r="BZ427" s="641" t="str">
        <f>IF(OR(D427="", D427="R6_補正", D427="R7_予備"),
   "",IF(F427="","",IF(AND(VLOOKUP(AE427,―!$AH$15:$AI$40,2,FALSE) &lt;= VLOOKUP(AF427,―!$AH$15:$AI$40,2,FALSE),VLOOKUP(AF427,―!$AH$15:$AI$40,2,FALSE) &lt;= VLOOKUP(AG427,―!$AH$15:$AI$40,2,FALSE)),"","error")))</f>
        <v/>
      </c>
      <c r="CA427" s="647"/>
      <c r="CB427" s="638"/>
      <c r="CC427" s="638"/>
      <c r="CD427" s="644" t="str">
        <f>IF(F427="","",IF(OR(分岐管理シート!AJ425&lt;1,分岐管理シート!AJ425&gt;88),"error",""))</f>
        <v/>
      </c>
      <c r="CE427" s="644" t="str">
        <f t="shared" si="133"/>
        <v/>
      </c>
      <c r="CF427" s="644" t="str">
        <f>IF(F427="","",IF(OR(AND(分岐管理シート!D425=4, OR(分岐管理シート!AQ425&lt;4, 分岐管理シート!AQ425&gt;9)),AND(OR(分岐管理シート!D425=8, 分岐管理シート!D425=10), OR(分岐管理シート!AQ425&lt;7, 分岐管理シート!AQ425&gt;9))),"error",""))</f>
        <v/>
      </c>
      <c r="CG427" s="644" t="str">
        <f t="shared" si="147"/>
        <v/>
      </c>
      <c r="CH427" s="644" t="str">
        <f>分岐管理シート!BD425</f>
        <v/>
      </c>
      <c r="CI427" s="666" t="str">
        <f t="shared" si="148"/>
        <v/>
      </c>
    </row>
    <row r="428" spans="1:87" ht="24" x14ac:dyDescent="0.15">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88"/>
      <c r="AN428" s="567"/>
      <c r="AO428" s="691"/>
      <c r="AP428" s="564"/>
      <c r="AQ428" s="568"/>
      <c r="AR428" s="622"/>
      <c r="AS428" s="628"/>
      <c r="AT428" s="633"/>
      <c r="AU428" s="655" t="str">
        <f t="shared" si="135"/>
        <v/>
      </c>
      <c r="AV428" s="655" t="str">
        <f t="shared" si="136"/>
        <v/>
      </c>
      <c r="AW428" s="655" t="str">
        <f t="shared" si="125"/>
        <v/>
      </c>
      <c r="AX428" s="655" t="str">
        <f t="shared" si="126"/>
        <v/>
      </c>
      <c r="AY428" s="655" t="str">
        <f t="shared" si="127"/>
        <v/>
      </c>
      <c r="AZ428" s="655" t="str">
        <f>IF(F428="","",IF(OR(AND(分岐管理シート!D426=4,J428="Ⅱ．物価高の克服"),AND(分岐管理シート!D426=8,J428="米国関税措置"),AND(分岐管理シート!D426=10,J428="Ⅰ．生活の安全保障・物価高への対応")),"","error"))</f>
        <v/>
      </c>
      <c r="BA428" s="644" t="str">
        <f t="shared" si="128"/>
        <v/>
      </c>
      <c r="BB428" s="644" t="str">
        <f t="shared" si="137"/>
        <v/>
      </c>
      <c r="BC428" s="656" t="str">
        <f t="shared" si="143"/>
        <v/>
      </c>
      <c r="BD428" s="657" t="str">
        <f t="shared" si="139"/>
        <v/>
      </c>
      <c r="BE428" s="644" t="str">
        <f t="shared" si="140"/>
        <v/>
      </c>
      <c r="BF428" s="655" t="str" cm="1">
        <f t="array" ref="BF428">IF(SUMPRODUCT(COUNTIF(M428:O428, M428:O428))&gt;COUNTA(M428:O428),"error","")</f>
        <v/>
      </c>
      <c r="BG428" s="644" t="str">
        <f t="shared" si="144"/>
        <v/>
      </c>
      <c r="BH428" s="644" t="str">
        <f t="shared" si="145"/>
        <v/>
      </c>
      <c r="BI428" s="644" t="str">
        <f t="shared" si="138"/>
        <v/>
      </c>
      <c r="BJ428" s="647"/>
      <c r="BK428" s="638"/>
      <c r="BL428" s="644" t="str">
        <f t="shared" si="129"/>
        <v/>
      </c>
      <c r="BM428" s="644" t="str">
        <f t="shared" si="134"/>
        <v/>
      </c>
      <c r="BN428" s="644" t="str">
        <f t="shared" si="130"/>
        <v/>
      </c>
      <c r="BO428" s="644" t="str">
        <f t="shared" si="146"/>
        <v/>
      </c>
      <c r="BP428" s="641"/>
      <c r="BQ428" s="644"/>
      <c r="BR428" s="638"/>
      <c r="BS428" s="638"/>
      <c r="BT428" s="644" t="str">
        <f t="shared" si="131"/>
        <v/>
      </c>
      <c r="BU428" s="644" t="str">
        <f t="shared" si="132"/>
        <v/>
      </c>
      <c r="BV428" s="644" t="str">
        <f>IF(F428="","",IF(OR(分岐管理シート!AE426&lt;27,分岐管理シート!AE426&gt;38),"error",""))</f>
        <v/>
      </c>
      <c r="BW428" s="644" t="str">
        <f>IF(AND(D428="R7_補正", OR(分岐管理シート!AF426&lt;27,分岐管理シート!AF426&gt;38)),"error","")</f>
        <v/>
      </c>
      <c r="BX428" s="644" t="str">
        <f>IF(F428="","",IF(OR(分岐管理シート!AG426&lt;27,分岐管理シート!AG426&gt;39),"error",""))</f>
        <v/>
      </c>
      <c r="BY428" s="644" t="str">
        <f>IF(F428="","",IF(AND(AD428="－",OR(分岐管理シート!AG426&lt;27,分岐管理シート!AG426&gt;38)),"error",IF(AND(AD428="○",分岐管理シート!AG426&lt;27),"error","")))</f>
        <v/>
      </c>
      <c r="BZ428" s="641" t="str">
        <f>IF(OR(D428="", D428="R6_補正", D428="R7_予備"),
   "",IF(F428="","",IF(AND(VLOOKUP(AE428,―!$AH$15:$AI$40,2,FALSE) &lt;= VLOOKUP(AF428,―!$AH$15:$AI$40,2,FALSE),VLOOKUP(AF428,―!$AH$15:$AI$40,2,FALSE) &lt;= VLOOKUP(AG428,―!$AH$15:$AI$40,2,FALSE)),"","error")))</f>
        <v/>
      </c>
      <c r="CA428" s="647"/>
      <c r="CB428" s="638"/>
      <c r="CC428" s="638"/>
      <c r="CD428" s="644" t="str">
        <f>IF(F428="","",IF(OR(分岐管理シート!AJ426&lt;1,分岐管理シート!AJ426&gt;88),"error",""))</f>
        <v/>
      </c>
      <c r="CE428" s="644" t="str">
        <f t="shared" si="133"/>
        <v/>
      </c>
      <c r="CF428" s="644" t="str">
        <f>IF(F428="","",IF(OR(AND(分岐管理シート!D426=4, OR(分岐管理シート!AQ426&lt;4, 分岐管理シート!AQ426&gt;9)),AND(OR(分岐管理シート!D426=8, 分岐管理シート!D426=10), OR(分岐管理シート!AQ426&lt;7, 分岐管理シート!AQ426&gt;9))),"error",""))</f>
        <v/>
      </c>
      <c r="CG428" s="644" t="str">
        <f t="shared" si="147"/>
        <v/>
      </c>
      <c r="CH428" s="644" t="str">
        <f>分岐管理シート!BD426</f>
        <v/>
      </c>
      <c r="CI428" s="666" t="str">
        <f t="shared" si="148"/>
        <v/>
      </c>
    </row>
    <row r="429" spans="1:87" ht="24" x14ac:dyDescent="0.15">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88"/>
      <c r="AN429" s="567"/>
      <c r="AO429" s="691"/>
      <c r="AP429" s="564"/>
      <c r="AQ429" s="568"/>
      <c r="AR429" s="622"/>
      <c r="AS429" s="628"/>
      <c r="AT429" s="633"/>
      <c r="AU429" s="655" t="str">
        <f t="shared" si="135"/>
        <v/>
      </c>
      <c r="AV429" s="655" t="str">
        <f t="shared" si="136"/>
        <v/>
      </c>
      <c r="AW429" s="655" t="str">
        <f t="shared" si="125"/>
        <v/>
      </c>
      <c r="AX429" s="655" t="str">
        <f t="shared" si="126"/>
        <v/>
      </c>
      <c r="AY429" s="655" t="str">
        <f t="shared" si="127"/>
        <v/>
      </c>
      <c r="AZ429" s="655" t="str">
        <f>IF(F429="","",IF(OR(AND(分岐管理シート!D427=4,J429="Ⅱ．物価高の克服"),AND(分岐管理シート!D427=8,J429="米国関税措置"),AND(分岐管理シート!D427=10,J429="Ⅰ．生活の安全保障・物価高への対応")),"","error"))</f>
        <v/>
      </c>
      <c r="BA429" s="644" t="str">
        <f t="shared" si="128"/>
        <v/>
      </c>
      <c r="BB429" s="644" t="str">
        <f t="shared" si="137"/>
        <v/>
      </c>
      <c r="BC429" s="656" t="str">
        <f t="shared" si="143"/>
        <v/>
      </c>
      <c r="BD429" s="657" t="str">
        <f t="shared" si="139"/>
        <v/>
      </c>
      <c r="BE429" s="644" t="str">
        <f t="shared" si="140"/>
        <v/>
      </c>
      <c r="BF429" s="655" t="str" cm="1">
        <f t="array" ref="BF429">IF(SUMPRODUCT(COUNTIF(M429:O429, M429:O429))&gt;COUNTA(M429:O429),"error","")</f>
        <v/>
      </c>
      <c r="BG429" s="644" t="str">
        <f t="shared" si="144"/>
        <v/>
      </c>
      <c r="BH429" s="644" t="str">
        <f t="shared" si="145"/>
        <v/>
      </c>
      <c r="BI429" s="644" t="str">
        <f t="shared" si="138"/>
        <v/>
      </c>
      <c r="BJ429" s="647"/>
      <c r="BK429" s="638"/>
      <c r="BL429" s="644" t="str">
        <f t="shared" si="129"/>
        <v/>
      </c>
      <c r="BM429" s="644" t="str">
        <f t="shared" si="134"/>
        <v/>
      </c>
      <c r="BN429" s="644" t="str">
        <f t="shared" si="130"/>
        <v/>
      </c>
      <c r="BO429" s="644" t="str">
        <f t="shared" si="146"/>
        <v/>
      </c>
      <c r="BP429" s="641"/>
      <c r="BQ429" s="644"/>
      <c r="BR429" s="638"/>
      <c r="BS429" s="638"/>
      <c r="BT429" s="644" t="str">
        <f t="shared" si="131"/>
        <v/>
      </c>
      <c r="BU429" s="644" t="str">
        <f t="shared" si="132"/>
        <v/>
      </c>
      <c r="BV429" s="644" t="str">
        <f>IF(F429="","",IF(OR(分岐管理シート!AE427&lt;27,分岐管理シート!AE427&gt;38),"error",""))</f>
        <v/>
      </c>
      <c r="BW429" s="644" t="str">
        <f>IF(AND(D429="R7_補正", OR(分岐管理シート!AF427&lt;27,分岐管理シート!AF427&gt;38)),"error","")</f>
        <v/>
      </c>
      <c r="BX429" s="644" t="str">
        <f>IF(F429="","",IF(OR(分岐管理シート!AG427&lt;27,分岐管理シート!AG427&gt;39),"error",""))</f>
        <v/>
      </c>
      <c r="BY429" s="644" t="str">
        <f>IF(F429="","",IF(AND(AD429="－",OR(分岐管理シート!AG427&lt;27,分岐管理シート!AG427&gt;38)),"error",IF(AND(AD429="○",分岐管理シート!AG427&lt;27),"error","")))</f>
        <v/>
      </c>
      <c r="BZ429" s="641" t="str">
        <f>IF(OR(D429="", D429="R6_補正", D429="R7_予備"),
   "",IF(F429="","",IF(AND(VLOOKUP(AE429,―!$AH$15:$AI$40,2,FALSE) &lt;= VLOOKUP(AF429,―!$AH$15:$AI$40,2,FALSE),VLOOKUP(AF429,―!$AH$15:$AI$40,2,FALSE) &lt;= VLOOKUP(AG429,―!$AH$15:$AI$40,2,FALSE)),"","error")))</f>
        <v/>
      </c>
      <c r="CA429" s="647"/>
      <c r="CB429" s="638"/>
      <c r="CC429" s="638"/>
      <c r="CD429" s="644" t="str">
        <f>IF(F429="","",IF(OR(分岐管理シート!AJ427&lt;1,分岐管理シート!AJ427&gt;88),"error",""))</f>
        <v/>
      </c>
      <c r="CE429" s="644" t="str">
        <f t="shared" si="133"/>
        <v/>
      </c>
      <c r="CF429" s="644" t="str">
        <f>IF(F429="","",IF(OR(AND(分岐管理シート!D427=4, OR(分岐管理シート!AQ427&lt;4, 分岐管理シート!AQ427&gt;9)),AND(OR(分岐管理シート!D427=8, 分岐管理シート!D427=10), OR(分岐管理シート!AQ427&lt;7, 分岐管理シート!AQ427&gt;9))),"error",""))</f>
        <v/>
      </c>
      <c r="CG429" s="644" t="str">
        <f t="shared" si="147"/>
        <v/>
      </c>
      <c r="CH429" s="644" t="str">
        <f>分岐管理シート!BD427</f>
        <v/>
      </c>
      <c r="CI429" s="666" t="str">
        <f t="shared" si="148"/>
        <v/>
      </c>
    </row>
    <row r="430" spans="1:87" ht="24" x14ac:dyDescent="0.15">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88"/>
      <c r="AN430" s="567"/>
      <c r="AO430" s="691"/>
      <c r="AP430" s="564"/>
      <c r="AQ430" s="568"/>
      <c r="AR430" s="622"/>
      <c r="AS430" s="628"/>
      <c r="AT430" s="633"/>
      <c r="AU430" s="655" t="str">
        <f t="shared" si="135"/>
        <v/>
      </c>
      <c r="AV430" s="655" t="str">
        <f t="shared" si="136"/>
        <v/>
      </c>
      <c r="AW430" s="655" t="str">
        <f t="shared" si="125"/>
        <v/>
      </c>
      <c r="AX430" s="655" t="str">
        <f t="shared" si="126"/>
        <v/>
      </c>
      <c r="AY430" s="655" t="str">
        <f t="shared" si="127"/>
        <v/>
      </c>
      <c r="AZ430" s="655" t="str">
        <f>IF(F430="","",IF(OR(AND(分岐管理シート!D428=4,J430="Ⅱ．物価高の克服"),AND(分岐管理シート!D428=8,J430="米国関税措置"),AND(分岐管理シート!D428=10,J430="Ⅰ．生活の安全保障・物価高への対応")),"","error"))</f>
        <v/>
      </c>
      <c r="BA430" s="644" t="str">
        <f t="shared" si="128"/>
        <v/>
      </c>
      <c r="BB430" s="644" t="str">
        <f t="shared" si="137"/>
        <v/>
      </c>
      <c r="BC430" s="656" t="str">
        <f t="shared" si="143"/>
        <v/>
      </c>
      <c r="BD430" s="657" t="str">
        <f t="shared" si="139"/>
        <v/>
      </c>
      <c r="BE430" s="644" t="str">
        <f t="shared" si="140"/>
        <v/>
      </c>
      <c r="BF430" s="655" t="str" cm="1">
        <f t="array" ref="BF430">IF(SUMPRODUCT(COUNTIF(M430:O430, M430:O430))&gt;COUNTA(M430:O430),"error","")</f>
        <v/>
      </c>
      <c r="BG430" s="644" t="str">
        <f t="shared" si="144"/>
        <v/>
      </c>
      <c r="BH430" s="644" t="str">
        <f t="shared" si="145"/>
        <v/>
      </c>
      <c r="BI430" s="644" t="str">
        <f t="shared" si="138"/>
        <v/>
      </c>
      <c r="BJ430" s="647"/>
      <c r="BK430" s="638"/>
      <c r="BL430" s="644" t="str">
        <f t="shared" si="129"/>
        <v/>
      </c>
      <c r="BM430" s="644" t="str">
        <f t="shared" si="134"/>
        <v/>
      </c>
      <c r="BN430" s="644" t="str">
        <f t="shared" si="130"/>
        <v/>
      </c>
      <c r="BO430" s="644" t="str">
        <f t="shared" si="146"/>
        <v/>
      </c>
      <c r="BP430" s="641"/>
      <c r="BQ430" s="644"/>
      <c r="BR430" s="638"/>
      <c r="BS430" s="638"/>
      <c r="BT430" s="644" t="str">
        <f t="shared" si="131"/>
        <v/>
      </c>
      <c r="BU430" s="644" t="str">
        <f t="shared" si="132"/>
        <v/>
      </c>
      <c r="BV430" s="644" t="str">
        <f>IF(F430="","",IF(OR(分岐管理シート!AE428&lt;27,分岐管理シート!AE428&gt;38),"error",""))</f>
        <v/>
      </c>
      <c r="BW430" s="644" t="str">
        <f>IF(AND(D430="R7_補正", OR(分岐管理シート!AF428&lt;27,分岐管理シート!AF428&gt;38)),"error","")</f>
        <v/>
      </c>
      <c r="BX430" s="644" t="str">
        <f>IF(F430="","",IF(OR(分岐管理シート!AG428&lt;27,分岐管理シート!AG428&gt;39),"error",""))</f>
        <v/>
      </c>
      <c r="BY430" s="644" t="str">
        <f>IF(F430="","",IF(AND(AD430="－",OR(分岐管理シート!AG428&lt;27,分岐管理シート!AG428&gt;38)),"error",IF(AND(AD430="○",分岐管理シート!AG428&lt;27),"error","")))</f>
        <v/>
      </c>
      <c r="BZ430" s="641" t="str">
        <f>IF(OR(D430="", D430="R6_補正", D430="R7_予備"),
   "",IF(F430="","",IF(AND(VLOOKUP(AE430,―!$AH$15:$AI$40,2,FALSE) &lt;= VLOOKUP(AF430,―!$AH$15:$AI$40,2,FALSE),VLOOKUP(AF430,―!$AH$15:$AI$40,2,FALSE) &lt;= VLOOKUP(AG430,―!$AH$15:$AI$40,2,FALSE)),"","error")))</f>
        <v/>
      </c>
      <c r="CA430" s="647"/>
      <c r="CB430" s="638"/>
      <c r="CC430" s="638"/>
      <c r="CD430" s="644" t="str">
        <f>IF(F430="","",IF(OR(分岐管理シート!AJ428&lt;1,分岐管理シート!AJ428&gt;88),"error",""))</f>
        <v/>
      </c>
      <c r="CE430" s="644" t="str">
        <f t="shared" si="133"/>
        <v/>
      </c>
      <c r="CF430" s="644" t="str">
        <f>IF(F430="","",IF(OR(AND(分岐管理シート!D428=4, OR(分岐管理シート!AQ428&lt;4, 分岐管理シート!AQ428&gt;9)),AND(OR(分岐管理シート!D428=8, 分岐管理シート!D428=10), OR(分岐管理シート!AQ428&lt;7, 分岐管理シート!AQ428&gt;9))),"error",""))</f>
        <v/>
      </c>
      <c r="CG430" s="644" t="str">
        <f t="shared" si="147"/>
        <v/>
      </c>
      <c r="CH430" s="644" t="str">
        <f>分岐管理シート!BD428</f>
        <v/>
      </c>
      <c r="CI430" s="666" t="str">
        <f t="shared" si="148"/>
        <v/>
      </c>
    </row>
    <row r="431" spans="1:87" ht="24" x14ac:dyDescent="0.15">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88"/>
      <c r="AN431" s="567"/>
      <c r="AO431" s="691"/>
      <c r="AP431" s="564"/>
      <c r="AQ431" s="568"/>
      <c r="AR431" s="622"/>
      <c r="AS431" s="628"/>
      <c r="AT431" s="633"/>
      <c r="AU431" s="655" t="str">
        <f t="shared" si="135"/>
        <v/>
      </c>
      <c r="AV431" s="655" t="str">
        <f t="shared" si="136"/>
        <v/>
      </c>
      <c r="AW431" s="655" t="str">
        <f t="shared" si="125"/>
        <v/>
      </c>
      <c r="AX431" s="655" t="str">
        <f t="shared" si="126"/>
        <v/>
      </c>
      <c r="AY431" s="655" t="str">
        <f t="shared" si="127"/>
        <v/>
      </c>
      <c r="AZ431" s="655" t="str">
        <f>IF(F431="","",IF(OR(AND(分岐管理シート!D429=4,J431="Ⅱ．物価高の克服"),AND(分岐管理シート!D429=8,J431="米国関税措置"),AND(分岐管理シート!D429=10,J431="Ⅰ．生活の安全保障・物価高への対応")),"","error"))</f>
        <v/>
      </c>
      <c r="BA431" s="644" t="str">
        <f t="shared" si="128"/>
        <v/>
      </c>
      <c r="BB431" s="644" t="str">
        <f t="shared" si="137"/>
        <v/>
      </c>
      <c r="BC431" s="656" t="str">
        <f t="shared" si="143"/>
        <v/>
      </c>
      <c r="BD431" s="657" t="str">
        <f t="shared" si="139"/>
        <v/>
      </c>
      <c r="BE431" s="644" t="str">
        <f t="shared" si="140"/>
        <v/>
      </c>
      <c r="BF431" s="655" t="str" cm="1">
        <f t="array" ref="BF431">IF(SUMPRODUCT(COUNTIF(M431:O431, M431:O431))&gt;COUNTA(M431:O431),"error","")</f>
        <v/>
      </c>
      <c r="BG431" s="644" t="str">
        <f t="shared" si="144"/>
        <v/>
      </c>
      <c r="BH431" s="644" t="str">
        <f t="shared" si="145"/>
        <v/>
      </c>
      <c r="BI431" s="644" t="str">
        <f t="shared" si="138"/>
        <v/>
      </c>
      <c r="BJ431" s="647"/>
      <c r="BK431" s="638"/>
      <c r="BL431" s="644" t="str">
        <f t="shared" si="129"/>
        <v/>
      </c>
      <c r="BM431" s="644" t="str">
        <f t="shared" si="134"/>
        <v/>
      </c>
      <c r="BN431" s="644" t="str">
        <f t="shared" si="130"/>
        <v/>
      </c>
      <c r="BO431" s="644" t="str">
        <f t="shared" si="146"/>
        <v/>
      </c>
      <c r="BP431" s="641"/>
      <c r="BQ431" s="644"/>
      <c r="BR431" s="638"/>
      <c r="BS431" s="638"/>
      <c r="BT431" s="644" t="str">
        <f t="shared" si="131"/>
        <v/>
      </c>
      <c r="BU431" s="644" t="str">
        <f t="shared" si="132"/>
        <v/>
      </c>
      <c r="BV431" s="644" t="str">
        <f>IF(F431="","",IF(OR(分岐管理シート!AE429&lt;27,分岐管理シート!AE429&gt;38),"error",""))</f>
        <v/>
      </c>
      <c r="BW431" s="644" t="str">
        <f>IF(AND(D431="R7_補正", OR(分岐管理シート!AF429&lt;27,分岐管理シート!AF429&gt;38)),"error","")</f>
        <v/>
      </c>
      <c r="BX431" s="644" t="str">
        <f>IF(F431="","",IF(OR(分岐管理シート!AG429&lt;27,分岐管理シート!AG429&gt;39),"error",""))</f>
        <v/>
      </c>
      <c r="BY431" s="644" t="str">
        <f>IF(F431="","",IF(AND(AD431="－",OR(分岐管理シート!AG429&lt;27,分岐管理シート!AG429&gt;38)),"error",IF(AND(AD431="○",分岐管理シート!AG429&lt;27),"error","")))</f>
        <v/>
      </c>
      <c r="BZ431" s="641" t="str">
        <f>IF(OR(D431="", D431="R6_補正", D431="R7_予備"),
   "",IF(F431="","",IF(AND(VLOOKUP(AE431,―!$AH$15:$AI$40,2,FALSE) &lt;= VLOOKUP(AF431,―!$AH$15:$AI$40,2,FALSE),VLOOKUP(AF431,―!$AH$15:$AI$40,2,FALSE) &lt;= VLOOKUP(AG431,―!$AH$15:$AI$40,2,FALSE)),"","error")))</f>
        <v/>
      </c>
      <c r="CA431" s="647"/>
      <c r="CB431" s="638"/>
      <c r="CC431" s="638"/>
      <c r="CD431" s="644" t="str">
        <f>IF(F431="","",IF(OR(分岐管理シート!AJ429&lt;1,分岐管理シート!AJ429&gt;88),"error",""))</f>
        <v/>
      </c>
      <c r="CE431" s="644" t="str">
        <f t="shared" si="133"/>
        <v/>
      </c>
      <c r="CF431" s="644" t="str">
        <f>IF(F431="","",IF(OR(AND(分岐管理シート!D429=4, OR(分岐管理シート!AQ429&lt;4, 分岐管理シート!AQ429&gt;9)),AND(OR(分岐管理シート!D429=8, 分岐管理シート!D429=10), OR(分岐管理シート!AQ429&lt;7, 分岐管理シート!AQ429&gt;9))),"error",""))</f>
        <v/>
      </c>
      <c r="CG431" s="644" t="str">
        <f t="shared" si="147"/>
        <v/>
      </c>
      <c r="CH431" s="644" t="str">
        <f>分岐管理シート!BD429</f>
        <v/>
      </c>
      <c r="CI431" s="666" t="str">
        <f t="shared" si="148"/>
        <v/>
      </c>
    </row>
    <row r="432" spans="1:87" ht="24" x14ac:dyDescent="0.15">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88"/>
      <c r="AN432" s="567"/>
      <c r="AO432" s="691"/>
      <c r="AP432" s="564"/>
      <c r="AQ432" s="568"/>
      <c r="AR432" s="622"/>
      <c r="AS432" s="628"/>
      <c r="AT432" s="633"/>
      <c r="AU432" s="655" t="str">
        <f t="shared" si="135"/>
        <v/>
      </c>
      <c r="AV432" s="655" t="str">
        <f t="shared" si="136"/>
        <v/>
      </c>
      <c r="AW432" s="655" t="str">
        <f t="shared" si="125"/>
        <v/>
      </c>
      <c r="AX432" s="655" t="str">
        <f t="shared" si="126"/>
        <v/>
      </c>
      <c r="AY432" s="655" t="str">
        <f t="shared" si="127"/>
        <v/>
      </c>
      <c r="AZ432" s="655" t="str">
        <f>IF(F432="","",IF(OR(AND(分岐管理シート!D430=4,J432="Ⅱ．物価高の克服"),AND(分岐管理シート!D430=8,J432="米国関税措置"),AND(分岐管理シート!D430=10,J432="Ⅰ．生活の安全保障・物価高への対応")),"","error"))</f>
        <v/>
      </c>
      <c r="BA432" s="644" t="str">
        <f t="shared" si="128"/>
        <v/>
      </c>
      <c r="BB432" s="644" t="str">
        <f t="shared" si="137"/>
        <v/>
      </c>
      <c r="BC432" s="656" t="str">
        <f t="shared" si="143"/>
        <v/>
      </c>
      <c r="BD432" s="657" t="str">
        <f t="shared" si="139"/>
        <v/>
      </c>
      <c r="BE432" s="644" t="str">
        <f t="shared" si="140"/>
        <v/>
      </c>
      <c r="BF432" s="655" t="str" cm="1">
        <f t="array" ref="BF432">IF(SUMPRODUCT(COUNTIF(M432:O432, M432:O432))&gt;COUNTA(M432:O432),"error","")</f>
        <v/>
      </c>
      <c r="BG432" s="644" t="str">
        <f t="shared" si="144"/>
        <v/>
      </c>
      <c r="BH432" s="644" t="str">
        <f t="shared" si="145"/>
        <v/>
      </c>
      <c r="BI432" s="644" t="str">
        <f t="shared" si="138"/>
        <v/>
      </c>
      <c r="BJ432" s="647"/>
      <c r="BK432" s="638"/>
      <c r="BL432" s="644" t="str">
        <f t="shared" si="129"/>
        <v/>
      </c>
      <c r="BM432" s="644" t="str">
        <f t="shared" si="134"/>
        <v/>
      </c>
      <c r="BN432" s="644" t="str">
        <f t="shared" si="130"/>
        <v/>
      </c>
      <c r="BO432" s="644" t="str">
        <f t="shared" si="146"/>
        <v/>
      </c>
      <c r="BP432" s="641"/>
      <c r="BQ432" s="644"/>
      <c r="BR432" s="638"/>
      <c r="BS432" s="638"/>
      <c r="BT432" s="644" t="str">
        <f t="shared" si="131"/>
        <v/>
      </c>
      <c r="BU432" s="644" t="str">
        <f t="shared" si="132"/>
        <v/>
      </c>
      <c r="BV432" s="644" t="str">
        <f>IF(F432="","",IF(OR(分岐管理シート!AE430&lt;27,分岐管理シート!AE430&gt;38),"error",""))</f>
        <v/>
      </c>
      <c r="BW432" s="644" t="str">
        <f>IF(AND(D432="R7_補正", OR(分岐管理シート!AF430&lt;27,分岐管理シート!AF430&gt;38)),"error","")</f>
        <v/>
      </c>
      <c r="BX432" s="644" t="str">
        <f>IF(F432="","",IF(OR(分岐管理シート!AG430&lt;27,分岐管理シート!AG430&gt;39),"error",""))</f>
        <v/>
      </c>
      <c r="BY432" s="644" t="str">
        <f>IF(F432="","",IF(AND(AD432="－",OR(分岐管理シート!AG430&lt;27,分岐管理シート!AG430&gt;38)),"error",IF(AND(AD432="○",分岐管理シート!AG430&lt;27),"error","")))</f>
        <v/>
      </c>
      <c r="BZ432" s="641" t="str">
        <f>IF(OR(D432="", D432="R6_補正", D432="R7_予備"),
   "",IF(F432="","",IF(AND(VLOOKUP(AE432,―!$AH$15:$AI$40,2,FALSE) &lt;= VLOOKUP(AF432,―!$AH$15:$AI$40,2,FALSE),VLOOKUP(AF432,―!$AH$15:$AI$40,2,FALSE) &lt;= VLOOKUP(AG432,―!$AH$15:$AI$40,2,FALSE)),"","error")))</f>
        <v/>
      </c>
      <c r="CA432" s="647"/>
      <c r="CB432" s="638"/>
      <c r="CC432" s="638"/>
      <c r="CD432" s="644" t="str">
        <f>IF(F432="","",IF(OR(分岐管理シート!AJ430&lt;1,分岐管理シート!AJ430&gt;88),"error",""))</f>
        <v/>
      </c>
      <c r="CE432" s="644" t="str">
        <f t="shared" si="133"/>
        <v/>
      </c>
      <c r="CF432" s="644" t="str">
        <f>IF(F432="","",IF(OR(AND(分岐管理シート!D430=4, OR(分岐管理シート!AQ430&lt;4, 分岐管理シート!AQ430&gt;9)),AND(OR(分岐管理シート!D430=8, 分岐管理シート!D430=10), OR(分岐管理シート!AQ430&lt;7, 分岐管理シート!AQ430&gt;9))),"error",""))</f>
        <v/>
      </c>
      <c r="CG432" s="644" t="str">
        <f t="shared" si="147"/>
        <v/>
      </c>
      <c r="CH432" s="644" t="str">
        <f>分岐管理シート!BD430</f>
        <v/>
      </c>
      <c r="CI432" s="666" t="str">
        <f t="shared" si="148"/>
        <v/>
      </c>
    </row>
    <row r="433" spans="1:87" ht="24" x14ac:dyDescent="0.15">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88"/>
      <c r="AN433" s="567"/>
      <c r="AO433" s="691"/>
      <c r="AP433" s="564"/>
      <c r="AQ433" s="568"/>
      <c r="AR433" s="622"/>
      <c r="AS433" s="628"/>
      <c r="AT433" s="633"/>
      <c r="AU433" s="655" t="str">
        <f t="shared" si="135"/>
        <v/>
      </c>
      <c r="AV433" s="655" t="str">
        <f t="shared" si="136"/>
        <v/>
      </c>
      <c r="AW433" s="655" t="str">
        <f t="shared" si="125"/>
        <v/>
      </c>
      <c r="AX433" s="655" t="str">
        <f t="shared" si="126"/>
        <v/>
      </c>
      <c r="AY433" s="655" t="str">
        <f t="shared" si="127"/>
        <v/>
      </c>
      <c r="AZ433" s="655" t="str">
        <f>IF(F433="","",IF(OR(AND(分岐管理シート!D431=4,J433="Ⅱ．物価高の克服"),AND(分岐管理シート!D431=8,J433="米国関税措置"),AND(分岐管理シート!D431=10,J433="Ⅰ．生活の安全保障・物価高への対応")),"","error"))</f>
        <v/>
      </c>
      <c r="BA433" s="644" t="str">
        <f t="shared" si="128"/>
        <v/>
      </c>
      <c r="BB433" s="644" t="str">
        <f t="shared" si="137"/>
        <v/>
      </c>
      <c r="BC433" s="656" t="str">
        <f t="shared" si="143"/>
        <v/>
      </c>
      <c r="BD433" s="657" t="str">
        <f t="shared" si="139"/>
        <v/>
      </c>
      <c r="BE433" s="644" t="str">
        <f t="shared" si="140"/>
        <v/>
      </c>
      <c r="BF433" s="655" t="str" cm="1">
        <f t="array" ref="BF433">IF(SUMPRODUCT(COUNTIF(M433:O433, M433:O433))&gt;COUNTA(M433:O433),"error","")</f>
        <v/>
      </c>
      <c r="BG433" s="644" t="str">
        <f t="shared" si="144"/>
        <v/>
      </c>
      <c r="BH433" s="644" t="str">
        <f t="shared" si="145"/>
        <v/>
      </c>
      <c r="BI433" s="644" t="str">
        <f t="shared" si="138"/>
        <v/>
      </c>
      <c r="BJ433" s="647"/>
      <c r="BK433" s="638"/>
      <c r="BL433" s="644" t="str">
        <f t="shared" si="129"/>
        <v/>
      </c>
      <c r="BM433" s="644" t="str">
        <f t="shared" si="134"/>
        <v/>
      </c>
      <c r="BN433" s="644" t="str">
        <f t="shared" si="130"/>
        <v/>
      </c>
      <c r="BO433" s="644" t="str">
        <f t="shared" si="146"/>
        <v/>
      </c>
      <c r="BP433" s="641"/>
      <c r="BQ433" s="644"/>
      <c r="BR433" s="638"/>
      <c r="BS433" s="638"/>
      <c r="BT433" s="644" t="str">
        <f t="shared" si="131"/>
        <v/>
      </c>
      <c r="BU433" s="644" t="str">
        <f t="shared" si="132"/>
        <v/>
      </c>
      <c r="BV433" s="644" t="str">
        <f>IF(F433="","",IF(OR(分岐管理シート!AE431&lt;27,分岐管理シート!AE431&gt;38),"error",""))</f>
        <v/>
      </c>
      <c r="BW433" s="644" t="str">
        <f>IF(AND(D433="R7_補正", OR(分岐管理シート!AF431&lt;27,分岐管理シート!AF431&gt;38)),"error","")</f>
        <v/>
      </c>
      <c r="BX433" s="644" t="str">
        <f>IF(F433="","",IF(OR(分岐管理シート!AG431&lt;27,分岐管理シート!AG431&gt;39),"error",""))</f>
        <v/>
      </c>
      <c r="BY433" s="644" t="str">
        <f>IF(F433="","",IF(AND(AD433="－",OR(分岐管理シート!AG431&lt;27,分岐管理シート!AG431&gt;38)),"error",IF(AND(AD433="○",分岐管理シート!AG431&lt;27),"error","")))</f>
        <v/>
      </c>
      <c r="BZ433" s="641" t="str">
        <f>IF(OR(D433="", D433="R6_補正", D433="R7_予備"),
   "",IF(F433="","",IF(AND(VLOOKUP(AE433,―!$AH$15:$AI$40,2,FALSE) &lt;= VLOOKUP(AF433,―!$AH$15:$AI$40,2,FALSE),VLOOKUP(AF433,―!$AH$15:$AI$40,2,FALSE) &lt;= VLOOKUP(AG433,―!$AH$15:$AI$40,2,FALSE)),"","error")))</f>
        <v/>
      </c>
      <c r="CA433" s="647"/>
      <c r="CB433" s="638"/>
      <c r="CC433" s="638"/>
      <c r="CD433" s="644" t="str">
        <f>IF(F433="","",IF(OR(分岐管理シート!AJ431&lt;1,分岐管理シート!AJ431&gt;88),"error",""))</f>
        <v/>
      </c>
      <c r="CE433" s="644" t="str">
        <f t="shared" si="133"/>
        <v/>
      </c>
      <c r="CF433" s="644" t="str">
        <f>IF(F433="","",IF(OR(AND(分岐管理シート!D431=4, OR(分岐管理シート!AQ431&lt;4, 分岐管理シート!AQ431&gt;9)),AND(OR(分岐管理シート!D431=8, 分岐管理シート!D431=10), OR(分岐管理シート!AQ431&lt;7, 分岐管理シート!AQ431&gt;9))),"error",""))</f>
        <v/>
      </c>
      <c r="CG433" s="644" t="str">
        <f t="shared" si="147"/>
        <v/>
      </c>
      <c r="CH433" s="644" t="str">
        <f>分岐管理シート!BD431</f>
        <v/>
      </c>
      <c r="CI433" s="666" t="str">
        <f t="shared" si="148"/>
        <v/>
      </c>
    </row>
    <row r="434" spans="1:87" ht="24" x14ac:dyDescent="0.15">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88"/>
      <c r="AN434" s="567"/>
      <c r="AO434" s="691"/>
      <c r="AP434" s="564"/>
      <c r="AQ434" s="568"/>
      <c r="AR434" s="622"/>
      <c r="AS434" s="628"/>
      <c r="AT434" s="633"/>
      <c r="AU434" s="655" t="str">
        <f t="shared" si="135"/>
        <v/>
      </c>
      <c r="AV434" s="655" t="str">
        <f t="shared" si="136"/>
        <v/>
      </c>
      <c r="AW434" s="655" t="str">
        <f t="shared" si="125"/>
        <v/>
      </c>
      <c r="AX434" s="655" t="str">
        <f t="shared" si="126"/>
        <v/>
      </c>
      <c r="AY434" s="655" t="str">
        <f t="shared" si="127"/>
        <v/>
      </c>
      <c r="AZ434" s="655" t="str">
        <f>IF(F434="","",IF(OR(AND(分岐管理シート!D432=4,J434="Ⅱ．物価高の克服"),AND(分岐管理シート!D432=8,J434="米国関税措置"),AND(分岐管理シート!D432=10,J434="Ⅰ．生活の安全保障・物価高への対応")),"","error"))</f>
        <v/>
      </c>
      <c r="BA434" s="644" t="str">
        <f t="shared" si="128"/>
        <v/>
      </c>
      <c r="BB434" s="644" t="str">
        <f t="shared" si="137"/>
        <v/>
      </c>
      <c r="BC434" s="656" t="str">
        <f t="shared" si="143"/>
        <v/>
      </c>
      <c r="BD434" s="657" t="str">
        <f t="shared" si="139"/>
        <v/>
      </c>
      <c r="BE434" s="644" t="str">
        <f t="shared" si="140"/>
        <v/>
      </c>
      <c r="BF434" s="655" t="str" cm="1">
        <f t="array" ref="BF434">IF(SUMPRODUCT(COUNTIF(M434:O434, M434:O434))&gt;COUNTA(M434:O434),"error","")</f>
        <v/>
      </c>
      <c r="BG434" s="644" t="str">
        <f t="shared" si="144"/>
        <v/>
      </c>
      <c r="BH434" s="644" t="str">
        <f t="shared" si="145"/>
        <v/>
      </c>
      <c r="BI434" s="644" t="str">
        <f t="shared" si="138"/>
        <v/>
      </c>
      <c r="BJ434" s="647"/>
      <c r="BK434" s="638"/>
      <c r="BL434" s="644" t="str">
        <f t="shared" si="129"/>
        <v/>
      </c>
      <c r="BM434" s="644" t="str">
        <f t="shared" si="134"/>
        <v/>
      </c>
      <c r="BN434" s="644" t="str">
        <f t="shared" si="130"/>
        <v/>
      </c>
      <c r="BO434" s="644" t="str">
        <f t="shared" si="146"/>
        <v/>
      </c>
      <c r="BP434" s="641"/>
      <c r="BQ434" s="644"/>
      <c r="BR434" s="638"/>
      <c r="BS434" s="638"/>
      <c r="BT434" s="644" t="str">
        <f t="shared" si="131"/>
        <v/>
      </c>
      <c r="BU434" s="644" t="str">
        <f t="shared" si="132"/>
        <v/>
      </c>
      <c r="BV434" s="644" t="str">
        <f>IF(F434="","",IF(OR(分岐管理シート!AE432&lt;27,分岐管理シート!AE432&gt;38),"error",""))</f>
        <v/>
      </c>
      <c r="BW434" s="644" t="str">
        <f>IF(AND(D434="R7_補正", OR(分岐管理シート!AF432&lt;27,分岐管理シート!AF432&gt;38)),"error","")</f>
        <v/>
      </c>
      <c r="BX434" s="644" t="str">
        <f>IF(F434="","",IF(OR(分岐管理シート!AG432&lt;27,分岐管理シート!AG432&gt;39),"error",""))</f>
        <v/>
      </c>
      <c r="BY434" s="644" t="str">
        <f>IF(F434="","",IF(AND(AD434="－",OR(分岐管理シート!AG432&lt;27,分岐管理シート!AG432&gt;38)),"error",IF(AND(AD434="○",分岐管理シート!AG432&lt;27),"error","")))</f>
        <v/>
      </c>
      <c r="BZ434" s="641" t="str">
        <f>IF(OR(D434="", D434="R6_補正", D434="R7_予備"),
   "",IF(F434="","",IF(AND(VLOOKUP(AE434,―!$AH$15:$AI$40,2,FALSE) &lt;= VLOOKUP(AF434,―!$AH$15:$AI$40,2,FALSE),VLOOKUP(AF434,―!$AH$15:$AI$40,2,FALSE) &lt;= VLOOKUP(AG434,―!$AH$15:$AI$40,2,FALSE)),"","error")))</f>
        <v/>
      </c>
      <c r="CA434" s="647"/>
      <c r="CB434" s="638"/>
      <c r="CC434" s="638"/>
      <c r="CD434" s="644" t="str">
        <f>IF(F434="","",IF(OR(分岐管理シート!AJ432&lt;1,分岐管理シート!AJ432&gt;88),"error",""))</f>
        <v/>
      </c>
      <c r="CE434" s="644" t="str">
        <f t="shared" si="133"/>
        <v/>
      </c>
      <c r="CF434" s="644" t="str">
        <f>IF(F434="","",IF(OR(AND(分岐管理シート!D432=4, OR(分岐管理シート!AQ432&lt;4, 分岐管理シート!AQ432&gt;9)),AND(OR(分岐管理シート!D432=8, 分岐管理シート!D432=10), OR(分岐管理シート!AQ432&lt;7, 分岐管理シート!AQ432&gt;9))),"error",""))</f>
        <v/>
      </c>
      <c r="CG434" s="644" t="str">
        <f t="shared" si="147"/>
        <v/>
      </c>
      <c r="CH434" s="644" t="str">
        <f>分岐管理シート!BD432</f>
        <v/>
      </c>
      <c r="CI434" s="666" t="str">
        <f t="shared" si="148"/>
        <v/>
      </c>
    </row>
    <row r="435" spans="1:87" ht="24" x14ac:dyDescent="0.15">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88"/>
      <c r="AN435" s="567"/>
      <c r="AO435" s="691"/>
      <c r="AP435" s="564"/>
      <c r="AQ435" s="568"/>
      <c r="AR435" s="622"/>
      <c r="AS435" s="628"/>
      <c r="AT435" s="633"/>
      <c r="AU435" s="655" t="str">
        <f t="shared" si="135"/>
        <v/>
      </c>
      <c r="AV435" s="655" t="str">
        <f t="shared" si="136"/>
        <v/>
      </c>
      <c r="AW435" s="655" t="str">
        <f t="shared" si="125"/>
        <v/>
      </c>
      <c r="AX435" s="655" t="str">
        <f t="shared" si="126"/>
        <v/>
      </c>
      <c r="AY435" s="655" t="str">
        <f t="shared" si="127"/>
        <v/>
      </c>
      <c r="AZ435" s="655" t="str">
        <f>IF(F435="","",IF(OR(AND(分岐管理シート!D433=4,J435="Ⅱ．物価高の克服"),AND(分岐管理シート!D433=8,J435="米国関税措置"),AND(分岐管理シート!D433=10,J435="Ⅰ．生活の安全保障・物価高への対応")),"","error"))</f>
        <v/>
      </c>
      <c r="BA435" s="644" t="str">
        <f t="shared" si="128"/>
        <v/>
      </c>
      <c r="BB435" s="644" t="str">
        <f t="shared" si="137"/>
        <v/>
      </c>
      <c r="BC435" s="656" t="str">
        <f t="shared" si="143"/>
        <v/>
      </c>
      <c r="BD435" s="657" t="str">
        <f t="shared" si="139"/>
        <v/>
      </c>
      <c r="BE435" s="644" t="str">
        <f t="shared" si="140"/>
        <v/>
      </c>
      <c r="BF435" s="655" t="str" cm="1">
        <f t="array" ref="BF435">IF(SUMPRODUCT(COUNTIF(M435:O435, M435:O435))&gt;COUNTA(M435:O435),"error","")</f>
        <v/>
      </c>
      <c r="BG435" s="644" t="str">
        <f t="shared" si="144"/>
        <v/>
      </c>
      <c r="BH435" s="644" t="str">
        <f t="shared" si="145"/>
        <v/>
      </c>
      <c r="BI435" s="644" t="str">
        <f t="shared" si="138"/>
        <v/>
      </c>
      <c r="BJ435" s="647"/>
      <c r="BK435" s="638"/>
      <c r="BL435" s="644" t="str">
        <f t="shared" si="129"/>
        <v/>
      </c>
      <c r="BM435" s="644" t="str">
        <f t="shared" si="134"/>
        <v/>
      </c>
      <c r="BN435" s="644" t="str">
        <f t="shared" si="130"/>
        <v/>
      </c>
      <c r="BO435" s="644" t="str">
        <f t="shared" si="146"/>
        <v/>
      </c>
      <c r="BP435" s="641"/>
      <c r="BQ435" s="644"/>
      <c r="BR435" s="638"/>
      <c r="BS435" s="638"/>
      <c r="BT435" s="644" t="str">
        <f t="shared" si="131"/>
        <v/>
      </c>
      <c r="BU435" s="644" t="str">
        <f t="shared" si="132"/>
        <v/>
      </c>
      <c r="BV435" s="644" t="str">
        <f>IF(F435="","",IF(OR(分岐管理シート!AE433&lt;27,分岐管理シート!AE433&gt;38),"error",""))</f>
        <v/>
      </c>
      <c r="BW435" s="644" t="str">
        <f>IF(AND(D435="R7_補正", OR(分岐管理シート!AF433&lt;27,分岐管理シート!AF433&gt;38)),"error","")</f>
        <v/>
      </c>
      <c r="BX435" s="644" t="str">
        <f>IF(F435="","",IF(OR(分岐管理シート!AG433&lt;27,分岐管理シート!AG433&gt;39),"error",""))</f>
        <v/>
      </c>
      <c r="BY435" s="644" t="str">
        <f>IF(F435="","",IF(AND(AD435="－",OR(分岐管理シート!AG433&lt;27,分岐管理シート!AG433&gt;38)),"error",IF(AND(AD435="○",分岐管理シート!AG433&lt;27),"error","")))</f>
        <v/>
      </c>
      <c r="BZ435" s="641" t="str">
        <f>IF(OR(D435="", D435="R6_補正", D435="R7_予備"),
   "",IF(F435="","",IF(AND(VLOOKUP(AE435,―!$AH$15:$AI$40,2,FALSE) &lt;= VLOOKUP(AF435,―!$AH$15:$AI$40,2,FALSE),VLOOKUP(AF435,―!$AH$15:$AI$40,2,FALSE) &lt;= VLOOKUP(AG435,―!$AH$15:$AI$40,2,FALSE)),"","error")))</f>
        <v/>
      </c>
      <c r="CA435" s="647"/>
      <c r="CB435" s="638"/>
      <c r="CC435" s="638"/>
      <c r="CD435" s="644" t="str">
        <f>IF(F435="","",IF(OR(分岐管理シート!AJ433&lt;1,分岐管理シート!AJ433&gt;88),"error",""))</f>
        <v/>
      </c>
      <c r="CE435" s="644" t="str">
        <f t="shared" si="133"/>
        <v/>
      </c>
      <c r="CF435" s="644" t="str">
        <f>IF(F435="","",IF(OR(AND(分岐管理シート!D433=4, OR(分岐管理シート!AQ433&lt;4, 分岐管理シート!AQ433&gt;9)),AND(OR(分岐管理シート!D433=8, 分岐管理シート!D433=10), OR(分岐管理シート!AQ433&lt;7, 分岐管理シート!AQ433&gt;9))),"error",""))</f>
        <v/>
      </c>
      <c r="CG435" s="644" t="str">
        <f t="shared" si="147"/>
        <v/>
      </c>
      <c r="CH435" s="644" t="str">
        <f>分岐管理シート!BD433</f>
        <v/>
      </c>
      <c r="CI435" s="666" t="str">
        <f t="shared" si="148"/>
        <v/>
      </c>
    </row>
    <row r="436" spans="1:87" ht="24" x14ac:dyDescent="0.15">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88"/>
      <c r="AN436" s="567"/>
      <c r="AO436" s="691"/>
      <c r="AP436" s="564"/>
      <c r="AQ436" s="568"/>
      <c r="AR436" s="622"/>
      <c r="AS436" s="628"/>
      <c r="AT436" s="633"/>
      <c r="AU436" s="655" t="str">
        <f t="shared" si="135"/>
        <v/>
      </c>
      <c r="AV436" s="655" t="str">
        <f t="shared" si="136"/>
        <v/>
      </c>
      <c r="AW436" s="655" t="str">
        <f t="shared" si="125"/>
        <v/>
      </c>
      <c r="AX436" s="655" t="str">
        <f t="shared" si="126"/>
        <v/>
      </c>
      <c r="AY436" s="655" t="str">
        <f t="shared" si="127"/>
        <v/>
      </c>
      <c r="AZ436" s="655" t="str">
        <f>IF(F436="","",IF(OR(AND(分岐管理シート!D434=4,J436="Ⅱ．物価高の克服"),AND(分岐管理シート!D434=8,J436="米国関税措置"),AND(分岐管理シート!D434=10,J436="Ⅰ．生活の安全保障・物価高への対応")),"","error"))</f>
        <v/>
      </c>
      <c r="BA436" s="644" t="str">
        <f t="shared" si="128"/>
        <v/>
      </c>
      <c r="BB436" s="644" t="str">
        <f t="shared" si="137"/>
        <v/>
      </c>
      <c r="BC436" s="656" t="str">
        <f t="shared" si="143"/>
        <v/>
      </c>
      <c r="BD436" s="657" t="str">
        <f t="shared" si="139"/>
        <v/>
      </c>
      <c r="BE436" s="644" t="str">
        <f t="shared" si="140"/>
        <v/>
      </c>
      <c r="BF436" s="655" t="str" cm="1">
        <f t="array" ref="BF436">IF(SUMPRODUCT(COUNTIF(M436:O436, M436:O436))&gt;COUNTA(M436:O436),"error","")</f>
        <v/>
      </c>
      <c r="BG436" s="644" t="str">
        <f t="shared" si="144"/>
        <v/>
      </c>
      <c r="BH436" s="644" t="str">
        <f t="shared" si="145"/>
        <v/>
      </c>
      <c r="BI436" s="644" t="str">
        <f t="shared" si="138"/>
        <v/>
      </c>
      <c r="BJ436" s="647"/>
      <c r="BK436" s="638"/>
      <c r="BL436" s="644" t="str">
        <f t="shared" si="129"/>
        <v/>
      </c>
      <c r="BM436" s="644" t="str">
        <f t="shared" si="134"/>
        <v/>
      </c>
      <c r="BN436" s="644" t="str">
        <f t="shared" si="130"/>
        <v/>
      </c>
      <c r="BO436" s="644" t="str">
        <f t="shared" si="146"/>
        <v/>
      </c>
      <c r="BP436" s="641"/>
      <c r="BQ436" s="644"/>
      <c r="BR436" s="638"/>
      <c r="BS436" s="638"/>
      <c r="BT436" s="644" t="str">
        <f t="shared" si="131"/>
        <v/>
      </c>
      <c r="BU436" s="644" t="str">
        <f t="shared" si="132"/>
        <v/>
      </c>
      <c r="BV436" s="644" t="str">
        <f>IF(F436="","",IF(OR(分岐管理シート!AE434&lt;27,分岐管理シート!AE434&gt;38),"error",""))</f>
        <v/>
      </c>
      <c r="BW436" s="644" t="str">
        <f>IF(AND(D436="R7_補正", OR(分岐管理シート!AF434&lt;27,分岐管理シート!AF434&gt;38)),"error","")</f>
        <v/>
      </c>
      <c r="BX436" s="644" t="str">
        <f>IF(F436="","",IF(OR(分岐管理シート!AG434&lt;27,分岐管理シート!AG434&gt;39),"error",""))</f>
        <v/>
      </c>
      <c r="BY436" s="644" t="str">
        <f>IF(F436="","",IF(AND(AD436="－",OR(分岐管理シート!AG434&lt;27,分岐管理シート!AG434&gt;38)),"error",IF(AND(AD436="○",分岐管理シート!AG434&lt;27),"error","")))</f>
        <v/>
      </c>
      <c r="BZ436" s="641" t="str">
        <f>IF(OR(D436="", D436="R6_補正", D436="R7_予備"),
   "",IF(F436="","",IF(AND(VLOOKUP(AE436,―!$AH$15:$AI$40,2,FALSE) &lt;= VLOOKUP(AF436,―!$AH$15:$AI$40,2,FALSE),VLOOKUP(AF436,―!$AH$15:$AI$40,2,FALSE) &lt;= VLOOKUP(AG436,―!$AH$15:$AI$40,2,FALSE)),"","error")))</f>
        <v/>
      </c>
      <c r="CA436" s="647"/>
      <c r="CB436" s="638"/>
      <c r="CC436" s="638"/>
      <c r="CD436" s="644" t="str">
        <f>IF(F436="","",IF(OR(分岐管理シート!AJ434&lt;1,分岐管理シート!AJ434&gt;88),"error",""))</f>
        <v/>
      </c>
      <c r="CE436" s="644" t="str">
        <f t="shared" si="133"/>
        <v/>
      </c>
      <c r="CF436" s="644" t="str">
        <f>IF(F436="","",IF(OR(AND(分岐管理シート!D434=4, OR(分岐管理シート!AQ434&lt;4, 分岐管理シート!AQ434&gt;9)),AND(OR(分岐管理シート!D434=8, 分岐管理シート!D434=10), OR(分岐管理シート!AQ434&lt;7, 分岐管理シート!AQ434&gt;9))),"error",""))</f>
        <v/>
      </c>
      <c r="CG436" s="644" t="str">
        <f t="shared" si="147"/>
        <v/>
      </c>
      <c r="CH436" s="644" t="str">
        <f>分岐管理シート!BD434</f>
        <v/>
      </c>
      <c r="CI436" s="666" t="str">
        <f t="shared" si="148"/>
        <v/>
      </c>
    </row>
    <row r="437" spans="1:87" ht="24" x14ac:dyDescent="0.15">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88"/>
      <c r="AN437" s="567"/>
      <c r="AO437" s="691"/>
      <c r="AP437" s="564"/>
      <c r="AQ437" s="568"/>
      <c r="AR437" s="622"/>
      <c r="AS437" s="628"/>
      <c r="AT437" s="633"/>
      <c r="AU437" s="655" t="str">
        <f t="shared" si="135"/>
        <v/>
      </c>
      <c r="AV437" s="655" t="str">
        <f t="shared" si="136"/>
        <v/>
      </c>
      <c r="AW437" s="655" t="str">
        <f t="shared" si="125"/>
        <v/>
      </c>
      <c r="AX437" s="655" t="str">
        <f t="shared" si="126"/>
        <v/>
      </c>
      <c r="AY437" s="655" t="str">
        <f t="shared" si="127"/>
        <v/>
      </c>
      <c r="AZ437" s="655" t="str">
        <f>IF(F437="","",IF(OR(AND(分岐管理シート!D435=4,J437="Ⅱ．物価高の克服"),AND(分岐管理シート!D435=8,J437="米国関税措置"),AND(分岐管理シート!D435=10,J437="Ⅰ．生活の安全保障・物価高への対応")),"","error"))</f>
        <v/>
      </c>
      <c r="BA437" s="644" t="str">
        <f t="shared" si="128"/>
        <v/>
      </c>
      <c r="BB437" s="644" t="str">
        <f t="shared" si="137"/>
        <v/>
      </c>
      <c r="BC437" s="656" t="str">
        <f t="shared" si="143"/>
        <v/>
      </c>
      <c r="BD437" s="657" t="str">
        <f t="shared" si="139"/>
        <v/>
      </c>
      <c r="BE437" s="644" t="str">
        <f t="shared" si="140"/>
        <v/>
      </c>
      <c r="BF437" s="655" t="str" cm="1">
        <f t="array" ref="BF437">IF(SUMPRODUCT(COUNTIF(M437:O437, M437:O437))&gt;COUNTA(M437:O437),"error","")</f>
        <v/>
      </c>
      <c r="BG437" s="644" t="str">
        <f t="shared" si="144"/>
        <v/>
      </c>
      <c r="BH437" s="644" t="str">
        <f t="shared" si="145"/>
        <v/>
      </c>
      <c r="BI437" s="644" t="str">
        <f t="shared" si="138"/>
        <v/>
      </c>
      <c r="BJ437" s="647"/>
      <c r="BK437" s="638"/>
      <c r="BL437" s="644" t="str">
        <f t="shared" si="129"/>
        <v/>
      </c>
      <c r="BM437" s="644" t="str">
        <f t="shared" si="134"/>
        <v/>
      </c>
      <c r="BN437" s="644" t="str">
        <f t="shared" si="130"/>
        <v/>
      </c>
      <c r="BO437" s="644" t="str">
        <f t="shared" si="146"/>
        <v/>
      </c>
      <c r="BP437" s="641"/>
      <c r="BQ437" s="644"/>
      <c r="BR437" s="638"/>
      <c r="BS437" s="638"/>
      <c r="BT437" s="644" t="str">
        <f t="shared" si="131"/>
        <v/>
      </c>
      <c r="BU437" s="644" t="str">
        <f t="shared" si="132"/>
        <v/>
      </c>
      <c r="BV437" s="644" t="str">
        <f>IF(F437="","",IF(OR(分岐管理シート!AE435&lt;27,分岐管理シート!AE435&gt;38),"error",""))</f>
        <v/>
      </c>
      <c r="BW437" s="644" t="str">
        <f>IF(AND(D437="R7_補正", OR(分岐管理シート!AF435&lt;27,分岐管理シート!AF435&gt;38)),"error","")</f>
        <v/>
      </c>
      <c r="BX437" s="644" t="str">
        <f>IF(F437="","",IF(OR(分岐管理シート!AG435&lt;27,分岐管理シート!AG435&gt;39),"error",""))</f>
        <v/>
      </c>
      <c r="BY437" s="644" t="str">
        <f>IF(F437="","",IF(AND(AD437="－",OR(分岐管理シート!AG435&lt;27,分岐管理シート!AG435&gt;38)),"error",IF(AND(AD437="○",分岐管理シート!AG435&lt;27),"error","")))</f>
        <v/>
      </c>
      <c r="BZ437" s="641" t="str">
        <f>IF(OR(D437="", D437="R6_補正", D437="R7_予備"),
   "",IF(F437="","",IF(AND(VLOOKUP(AE437,―!$AH$15:$AI$40,2,FALSE) &lt;= VLOOKUP(AF437,―!$AH$15:$AI$40,2,FALSE),VLOOKUP(AF437,―!$AH$15:$AI$40,2,FALSE) &lt;= VLOOKUP(AG437,―!$AH$15:$AI$40,2,FALSE)),"","error")))</f>
        <v/>
      </c>
      <c r="CA437" s="647"/>
      <c r="CB437" s="638"/>
      <c r="CC437" s="638"/>
      <c r="CD437" s="644" t="str">
        <f>IF(F437="","",IF(OR(分岐管理シート!AJ435&lt;1,分岐管理シート!AJ435&gt;88),"error",""))</f>
        <v/>
      </c>
      <c r="CE437" s="644" t="str">
        <f t="shared" si="133"/>
        <v/>
      </c>
      <c r="CF437" s="644" t="str">
        <f>IF(F437="","",IF(OR(AND(分岐管理シート!D435=4, OR(分岐管理シート!AQ435&lt;4, 分岐管理シート!AQ435&gt;9)),AND(OR(分岐管理シート!D435=8, 分岐管理シート!D435=10), OR(分岐管理シート!AQ435&lt;7, 分岐管理シート!AQ435&gt;9))),"error",""))</f>
        <v/>
      </c>
      <c r="CG437" s="644" t="str">
        <f t="shared" si="147"/>
        <v/>
      </c>
      <c r="CH437" s="644" t="str">
        <f>分岐管理シート!BD435</f>
        <v/>
      </c>
      <c r="CI437" s="666" t="str">
        <f t="shared" si="148"/>
        <v/>
      </c>
    </row>
    <row r="438" spans="1:87" ht="24" x14ac:dyDescent="0.15">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88"/>
      <c r="AN438" s="567"/>
      <c r="AO438" s="691"/>
      <c r="AP438" s="564"/>
      <c r="AQ438" s="568"/>
      <c r="AR438" s="622"/>
      <c r="AS438" s="628"/>
      <c r="AT438" s="633"/>
      <c r="AU438" s="655" t="str">
        <f t="shared" si="135"/>
        <v/>
      </c>
      <c r="AV438" s="655" t="str">
        <f t="shared" si="136"/>
        <v/>
      </c>
      <c r="AW438" s="655" t="str">
        <f t="shared" si="125"/>
        <v/>
      </c>
      <c r="AX438" s="655" t="str">
        <f t="shared" si="126"/>
        <v/>
      </c>
      <c r="AY438" s="655" t="str">
        <f t="shared" si="127"/>
        <v/>
      </c>
      <c r="AZ438" s="655" t="str">
        <f>IF(F438="","",IF(OR(AND(分岐管理シート!D436=4,J438="Ⅱ．物価高の克服"),AND(分岐管理シート!D436=8,J438="米国関税措置"),AND(分岐管理シート!D436=10,J438="Ⅰ．生活の安全保障・物価高への対応")),"","error"))</f>
        <v/>
      </c>
      <c r="BA438" s="644" t="str">
        <f t="shared" si="128"/>
        <v/>
      </c>
      <c r="BB438" s="644" t="str">
        <f t="shared" si="137"/>
        <v/>
      </c>
      <c r="BC438" s="656" t="str">
        <f t="shared" si="143"/>
        <v/>
      </c>
      <c r="BD438" s="657" t="str">
        <f t="shared" si="139"/>
        <v/>
      </c>
      <c r="BE438" s="644" t="str">
        <f t="shared" si="140"/>
        <v/>
      </c>
      <c r="BF438" s="655" t="str" cm="1">
        <f t="array" ref="BF438">IF(SUMPRODUCT(COUNTIF(M438:O438, M438:O438))&gt;COUNTA(M438:O438),"error","")</f>
        <v/>
      </c>
      <c r="BG438" s="644" t="str">
        <f t="shared" si="144"/>
        <v/>
      </c>
      <c r="BH438" s="644" t="str">
        <f t="shared" si="145"/>
        <v/>
      </c>
      <c r="BI438" s="644" t="str">
        <f t="shared" si="138"/>
        <v/>
      </c>
      <c r="BJ438" s="647"/>
      <c r="BK438" s="638"/>
      <c r="BL438" s="644" t="str">
        <f t="shared" si="129"/>
        <v/>
      </c>
      <c r="BM438" s="644" t="str">
        <f t="shared" si="134"/>
        <v/>
      </c>
      <c r="BN438" s="644" t="str">
        <f t="shared" si="130"/>
        <v/>
      </c>
      <c r="BO438" s="644" t="str">
        <f t="shared" si="146"/>
        <v/>
      </c>
      <c r="BP438" s="641"/>
      <c r="BQ438" s="644"/>
      <c r="BR438" s="638"/>
      <c r="BS438" s="638"/>
      <c r="BT438" s="644" t="str">
        <f t="shared" si="131"/>
        <v/>
      </c>
      <c r="BU438" s="644" t="str">
        <f t="shared" si="132"/>
        <v/>
      </c>
      <c r="BV438" s="644" t="str">
        <f>IF(F438="","",IF(OR(分岐管理シート!AE436&lt;27,分岐管理シート!AE436&gt;38),"error",""))</f>
        <v/>
      </c>
      <c r="BW438" s="644" t="str">
        <f>IF(AND(D438="R7_補正", OR(分岐管理シート!AF436&lt;27,分岐管理シート!AF436&gt;38)),"error","")</f>
        <v/>
      </c>
      <c r="BX438" s="644" t="str">
        <f>IF(F438="","",IF(OR(分岐管理シート!AG436&lt;27,分岐管理シート!AG436&gt;39),"error",""))</f>
        <v/>
      </c>
      <c r="BY438" s="644" t="str">
        <f>IF(F438="","",IF(AND(AD438="－",OR(分岐管理シート!AG436&lt;27,分岐管理シート!AG436&gt;38)),"error",IF(AND(AD438="○",分岐管理シート!AG436&lt;27),"error","")))</f>
        <v/>
      </c>
      <c r="BZ438" s="641" t="str">
        <f>IF(OR(D438="", D438="R6_補正", D438="R7_予備"),
   "",IF(F438="","",IF(AND(VLOOKUP(AE438,―!$AH$15:$AI$40,2,FALSE) &lt;= VLOOKUP(AF438,―!$AH$15:$AI$40,2,FALSE),VLOOKUP(AF438,―!$AH$15:$AI$40,2,FALSE) &lt;= VLOOKUP(AG438,―!$AH$15:$AI$40,2,FALSE)),"","error")))</f>
        <v/>
      </c>
      <c r="CA438" s="647"/>
      <c r="CB438" s="638"/>
      <c r="CC438" s="638"/>
      <c r="CD438" s="644" t="str">
        <f>IF(F438="","",IF(OR(分岐管理シート!AJ436&lt;1,分岐管理シート!AJ436&gt;88),"error",""))</f>
        <v/>
      </c>
      <c r="CE438" s="644" t="str">
        <f t="shared" si="133"/>
        <v/>
      </c>
      <c r="CF438" s="644" t="str">
        <f>IF(F438="","",IF(OR(AND(分岐管理シート!D436=4, OR(分岐管理シート!AQ436&lt;4, 分岐管理シート!AQ436&gt;9)),AND(OR(分岐管理シート!D436=8, 分岐管理シート!D436=10), OR(分岐管理シート!AQ436&lt;7, 分岐管理シート!AQ436&gt;9))),"error",""))</f>
        <v/>
      </c>
      <c r="CG438" s="644" t="str">
        <f t="shared" si="147"/>
        <v/>
      </c>
      <c r="CH438" s="644" t="str">
        <f>分岐管理シート!BD436</f>
        <v/>
      </c>
      <c r="CI438" s="666" t="str">
        <f t="shared" si="148"/>
        <v/>
      </c>
    </row>
    <row r="439" spans="1:87" ht="24" x14ac:dyDescent="0.15">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88"/>
      <c r="AN439" s="567"/>
      <c r="AO439" s="691"/>
      <c r="AP439" s="564"/>
      <c r="AQ439" s="568"/>
      <c r="AR439" s="622"/>
      <c r="AS439" s="628"/>
      <c r="AT439" s="633"/>
      <c r="AU439" s="655" t="str">
        <f t="shared" si="135"/>
        <v/>
      </c>
      <c r="AV439" s="655" t="str">
        <f t="shared" si="136"/>
        <v/>
      </c>
      <c r="AW439" s="655" t="str">
        <f t="shared" si="125"/>
        <v/>
      </c>
      <c r="AX439" s="655" t="str">
        <f t="shared" si="126"/>
        <v/>
      </c>
      <c r="AY439" s="655" t="str">
        <f t="shared" si="127"/>
        <v/>
      </c>
      <c r="AZ439" s="655" t="str">
        <f>IF(F439="","",IF(OR(AND(分岐管理シート!D437=4,J439="Ⅱ．物価高の克服"),AND(分岐管理シート!D437=8,J439="米国関税措置"),AND(分岐管理シート!D437=10,J439="Ⅰ．生活の安全保障・物価高への対応")),"","error"))</f>
        <v/>
      </c>
      <c r="BA439" s="644" t="str">
        <f t="shared" si="128"/>
        <v/>
      </c>
      <c r="BB439" s="644" t="str">
        <f t="shared" si="137"/>
        <v/>
      </c>
      <c r="BC439" s="656" t="str">
        <f t="shared" si="143"/>
        <v/>
      </c>
      <c r="BD439" s="657" t="str">
        <f t="shared" si="139"/>
        <v/>
      </c>
      <c r="BE439" s="644" t="str">
        <f t="shared" si="140"/>
        <v/>
      </c>
      <c r="BF439" s="655" t="str" cm="1">
        <f t="array" ref="BF439">IF(SUMPRODUCT(COUNTIF(M439:O439, M439:O439))&gt;COUNTA(M439:O439),"error","")</f>
        <v/>
      </c>
      <c r="BG439" s="644" t="str">
        <f t="shared" si="144"/>
        <v/>
      </c>
      <c r="BH439" s="644" t="str">
        <f t="shared" si="145"/>
        <v/>
      </c>
      <c r="BI439" s="644" t="str">
        <f t="shared" si="138"/>
        <v/>
      </c>
      <c r="BJ439" s="647"/>
      <c r="BK439" s="638"/>
      <c r="BL439" s="644" t="str">
        <f t="shared" si="129"/>
        <v/>
      </c>
      <c r="BM439" s="644" t="str">
        <f t="shared" si="134"/>
        <v/>
      </c>
      <c r="BN439" s="644" t="str">
        <f t="shared" si="130"/>
        <v/>
      </c>
      <c r="BO439" s="644" t="str">
        <f t="shared" si="146"/>
        <v/>
      </c>
      <c r="BP439" s="641"/>
      <c r="BQ439" s="644"/>
      <c r="BR439" s="638"/>
      <c r="BS439" s="638"/>
      <c r="BT439" s="644" t="str">
        <f t="shared" si="131"/>
        <v/>
      </c>
      <c r="BU439" s="644" t="str">
        <f t="shared" si="132"/>
        <v/>
      </c>
      <c r="BV439" s="644" t="str">
        <f>IF(F439="","",IF(OR(分岐管理シート!AE437&lt;27,分岐管理シート!AE437&gt;38),"error",""))</f>
        <v/>
      </c>
      <c r="BW439" s="644" t="str">
        <f>IF(AND(D439="R7_補正", OR(分岐管理シート!AF437&lt;27,分岐管理シート!AF437&gt;38)),"error","")</f>
        <v/>
      </c>
      <c r="BX439" s="644" t="str">
        <f>IF(F439="","",IF(OR(分岐管理シート!AG437&lt;27,分岐管理シート!AG437&gt;39),"error",""))</f>
        <v/>
      </c>
      <c r="BY439" s="644" t="str">
        <f>IF(F439="","",IF(AND(AD439="－",OR(分岐管理シート!AG437&lt;27,分岐管理シート!AG437&gt;38)),"error",IF(AND(AD439="○",分岐管理シート!AG437&lt;27),"error","")))</f>
        <v/>
      </c>
      <c r="BZ439" s="641" t="str">
        <f>IF(OR(D439="", D439="R6_補正", D439="R7_予備"),
   "",IF(F439="","",IF(AND(VLOOKUP(AE439,―!$AH$15:$AI$40,2,FALSE) &lt;= VLOOKUP(AF439,―!$AH$15:$AI$40,2,FALSE),VLOOKUP(AF439,―!$AH$15:$AI$40,2,FALSE) &lt;= VLOOKUP(AG439,―!$AH$15:$AI$40,2,FALSE)),"","error")))</f>
        <v/>
      </c>
      <c r="CA439" s="647"/>
      <c r="CB439" s="638"/>
      <c r="CC439" s="638"/>
      <c r="CD439" s="644" t="str">
        <f>IF(F439="","",IF(OR(分岐管理シート!AJ437&lt;1,分岐管理シート!AJ437&gt;88),"error",""))</f>
        <v/>
      </c>
      <c r="CE439" s="644" t="str">
        <f t="shared" si="133"/>
        <v/>
      </c>
      <c r="CF439" s="644" t="str">
        <f>IF(F439="","",IF(OR(AND(分岐管理シート!D437=4, OR(分岐管理シート!AQ437&lt;4, 分岐管理シート!AQ437&gt;9)),AND(OR(分岐管理シート!D437=8, 分岐管理シート!D437=10), OR(分岐管理シート!AQ437&lt;7, 分岐管理シート!AQ437&gt;9))),"error",""))</f>
        <v/>
      </c>
      <c r="CG439" s="644" t="str">
        <f t="shared" si="147"/>
        <v/>
      </c>
      <c r="CH439" s="644" t="str">
        <f>分岐管理シート!BD437</f>
        <v/>
      </c>
      <c r="CI439" s="666" t="str">
        <f t="shared" si="148"/>
        <v/>
      </c>
    </row>
    <row r="440" spans="1:87" ht="24" x14ac:dyDescent="0.15">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88"/>
      <c r="AN440" s="567"/>
      <c r="AO440" s="691"/>
      <c r="AP440" s="564"/>
      <c r="AQ440" s="568"/>
      <c r="AR440" s="622"/>
      <c r="AS440" s="628"/>
      <c r="AT440" s="633"/>
      <c r="AU440" s="655" t="str">
        <f t="shared" si="135"/>
        <v/>
      </c>
      <c r="AV440" s="655" t="str">
        <f t="shared" si="136"/>
        <v/>
      </c>
      <c r="AW440" s="655" t="str">
        <f t="shared" si="125"/>
        <v/>
      </c>
      <c r="AX440" s="655" t="str">
        <f t="shared" si="126"/>
        <v/>
      </c>
      <c r="AY440" s="655" t="str">
        <f t="shared" si="127"/>
        <v/>
      </c>
      <c r="AZ440" s="655" t="str">
        <f>IF(F440="","",IF(OR(AND(分岐管理シート!D438=4,J440="Ⅱ．物価高の克服"),AND(分岐管理シート!D438=8,J440="米国関税措置"),AND(分岐管理シート!D438=10,J440="Ⅰ．生活の安全保障・物価高への対応")),"","error"))</f>
        <v/>
      </c>
      <c r="BA440" s="644" t="str">
        <f t="shared" si="128"/>
        <v/>
      </c>
      <c r="BB440" s="644" t="str">
        <f t="shared" si="137"/>
        <v/>
      </c>
      <c r="BC440" s="656" t="str">
        <f t="shared" si="143"/>
        <v/>
      </c>
      <c r="BD440" s="657" t="str">
        <f t="shared" si="139"/>
        <v/>
      </c>
      <c r="BE440" s="644" t="str">
        <f t="shared" si="140"/>
        <v/>
      </c>
      <c r="BF440" s="655" t="str" cm="1">
        <f t="array" ref="BF440">IF(SUMPRODUCT(COUNTIF(M440:O440, M440:O440))&gt;COUNTA(M440:O440),"error","")</f>
        <v/>
      </c>
      <c r="BG440" s="644" t="str">
        <f t="shared" si="144"/>
        <v/>
      </c>
      <c r="BH440" s="644" t="str">
        <f t="shared" si="145"/>
        <v/>
      </c>
      <c r="BI440" s="644" t="str">
        <f t="shared" si="138"/>
        <v/>
      </c>
      <c r="BJ440" s="647"/>
      <c r="BK440" s="638"/>
      <c r="BL440" s="644" t="str">
        <f t="shared" si="129"/>
        <v/>
      </c>
      <c r="BM440" s="644" t="str">
        <f t="shared" si="134"/>
        <v/>
      </c>
      <c r="BN440" s="644" t="str">
        <f t="shared" si="130"/>
        <v/>
      </c>
      <c r="BO440" s="644" t="str">
        <f t="shared" si="146"/>
        <v/>
      </c>
      <c r="BP440" s="641"/>
      <c r="BQ440" s="644"/>
      <c r="BR440" s="638"/>
      <c r="BS440" s="638"/>
      <c r="BT440" s="644" t="str">
        <f t="shared" si="131"/>
        <v/>
      </c>
      <c r="BU440" s="644" t="str">
        <f t="shared" si="132"/>
        <v/>
      </c>
      <c r="BV440" s="644" t="str">
        <f>IF(F440="","",IF(OR(分岐管理シート!AE438&lt;27,分岐管理シート!AE438&gt;38),"error",""))</f>
        <v/>
      </c>
      <c r="BW440" s="644" t="str">
        <f>IF(AND(D440="R7_補正", OR(分岐管理シート!AF438&lt;27,分岐管理シート!AF438&gt;38)),"error","")</f>
        <v/>
      </c>
      <c r="BX440" s="644" t="str">
        <f>IF(F440="","",IF(OR(分岐管理シート!AG438&lt;27,分岐管理シート!AG438&gt;39),"error",""))</f>
        <v/>
      </c>
      <c r="BY440" s="644" t="str">
        <f>IF(F440="","",IF(AND(AD440="－",OR(分岐管理シート!AG438&lt;27,分岐管理シート!AG438&gt;38)),"error",IF(AND(AD440="○",分岐管理シート!AG438&lt;27),"error","")))</f>
        <v/>
      </c>
      <c r="BZ440" s="641" t="str">
        <f>IF(OR(D440="", D440="R6_補正", D440="R7_予備"),
   "",IF(F440="","",IF(AND(VLOOKUP(AE440,―!$AH$15:$AI$40,2,FALSE) &lt;= VLOOKUP(AF440,―!$AH$15:$AI$40,2,FALSE),VLOOKUP(AF440,―!$AH$15:$AI$40,2,FALSE) &lt;= VLOOKUP(AG440,―!$AH$15:$AI$40,2,FALSE)),"","error")))</f>
        <v/>
      </c>
      <c r="CA440" s="647"/>
      <c r="CB440" s="638"/>
      <c r="CC440" s="638"/>
      <c r="CD440" s="644" t="str">
        <f>IF(F440="","",IF(OR(分岐管理シート!AJ438&lt;1,分岐管理シート!AJ438&gt;88),"error",""))</f>
        <v/>
      </c>
      <c r="CE440" s="644" t="str">
        <f t="shared" si="133"/>
        <v/>
      </c>
      <c r="CF440" s="644" t="str">
        <f>IF(F440="","",IF(OR(AND(分岐管理シート!D438=4, OR(分岐管理シート!AQ438&lt;4, 分岐管理シート!AQ438&gt;9)),AND(OR(分岐管理シート!D438=8, 分岐管理シート!D438=10), OR(分岐管理シート!AQ438&lt;7, 分岐管理シート!AQ438&gt;9))),"error",""))</f>
        <v/>
      </c>
      <c r="CG440" s="644" t="str">
        <f t="shared" si="147"/>
        <v/>
      </c>
      <c r="CH440" s="644" t="str">
        <f>分岐管理シート!BD438</f>
        <v/>
      </c>
      <c r="CI440" s="666" t="str">
        <f t="shared" si="148"/>
        <v/>
      </c>
    </row>
    <row r="441" spans="1:87" ht="24" x14ac:dyDescent="0.15">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88"/>
      <c r="AN441" s="567"/>
      <c r="AO441" s="691"/>
      <c r="AP441" s="564"/>
      <c r="AQ441" s="568"/>
      <c r="AR441" s="622"/>
      <c r="AS441" s="628"/>
      <c r="AT441" s="633"/>
      <c r="AU441" s="655" t="str">
        <f t="shared" si="135"/>
        <v/>
      </c>
      <c r="AV441" s="655" t="str">
        <f t="shared" si="136"/>
        <v/>
      </c>
      <c r="AW441" s="655" t="str">
        <f t="shared" si="125"/>
        <v/>
      </c>
      <c r="AX441" s="655" t="str">
        <f t="shared" si="126"/>
        <v/>
      </c>
      <c r="AY441" s="655" t="str">
        <f t="shared" si="127"/>
        <v/>
      </c>
      <c r="AZ441" s="655" t="str">
        <f>IF(F441="","",IF(OR(AND(分岐管理シート!D439=4,J441="Ⅱ．物価高の克服"),AND(分岐管理シート!D439=8,J441="米国関税措置"),AND(分岐管理シート!D439=10,J441="Ⅰ．生活の安全保障・物価高への対応")),"","error"))</f>
        <v/>
      </c>
      <c r="BA441" s="644" t="str">
        <f t="shared" si="128"/>
        <v/>
      </c>
      <c r="BB441" s="644" t="str">
        <f t="shared" si="137"/>
        <v/>
      </c>
      <c r="BC441" s="656" t="str">
        <f t="shared" si="143"/>
        <v/>
      </c>
      <c r="BD441" s="657" t="str">
        <f t="shared" si="139"/>
        <v/>
      </c>
      <c r="BE441" s="644" t="str">
        <f t="shared" si="140"/>
        <v/>
      </c>
      <c r="BF441" s="655" t="str" cm="1">
        <f t="array" ref="BF441">IF(SUMPRODUCT(COUNTIF(M441:O441, M441:O441))&gt;COUNTA(M441:O441),"error","")</f>
        <v/>
      </c>
      <c r="BG441" s="644" t="str">
        <f t="shared" si="144"/>
        <v/>
      </c>
      <c r="BH441" s="644" t="str">
        <f t="shared" si="145"/>
        <v/>
      </c>
      <c r="BI441" s="644" t="str">
        <f t="shared" si="138"/>
        <v/>
      </c>
      <c r="BJ441" s="647"/>
      <c r="BK441" s="638"/>
      <c r="BL441" s="644" t="str">
        <f t="shared" si="129"/>
        <v/>
      </c>
      <c r="BM441" s="644" t="str">
        <f t="shared" si="134"/>
        <v/>
      </c>
      <c r="BN441" s="644" t="str">
        <f t="shared" si="130"/>
        <v/>
      </c>
      <c r="BO441" s="644" t="str">
        <f t="shared" si="146"/>
        <v/>
      </c>
      <c r="BP441" s="641"/>
      <c r="BQ441" s="644"/>
      <c r="BR441" s="638"/>
      <c r="BS441" s="638"/>
      <c r="BT441" s="644" t="str">
        <f t="shared" si="131"/>
        <v/>
      </c>
      <c r="BU441" s="644" t="str">
        <f t="shared" si="132"/>
        <v/>
      </c>
      <c r="BV441" s="644" t="str">
        <f>IF(F441="","",IF(OR(分岐管理シート!AE439&lt;27,分岐管理シート!AE439&gt;38),"error",""))</f>
        <v/>
      </c>
      <c r="BW441" s="644" t="str">
        <f>IF(AND(D441="R7_補正", OR(分岐管理シート!AF439&lt;27,分岐管理シート!AF439&gt;38)),"error","")</f>
        <v/>
      </c>
      <c r="BX441" s="644" t="str">
        <f>IF(F441="","",IF(OR(分岐管理シート!AG439&lt;27,分岐管理シート!AG439&gt;39),"error",""))</f>
        <v/>
      </c>
      <c r="BY441" s="644" t="str">
        <f>IF(F441="","",IF(AND(AD441="－",OR(分岐管理シート!AG439&lt;27,分岐管理シート!AG439&gt;38)),"error",IF(AND(AD441="○",分岐管理シート!AG439&lt;27),"error","")))</f>
        <v/>
      </c>
      <c r="BZ441" s="641" t="str">
        <f>IF(OR(D441="", D441="R6_補正", D441="R7_予備"),
   "",IF(F441="","",IF(AND(VLOOKUP(AE441,―!$AH$15:$AI$40,2,FALSE) &lt;= VLOOKUP(AF441,―!$AH$15:$AI$40,2,FALSE),VLOOKUP(AF441,―!$AH$15:$AI$40,2,FALSE) &lt;= VLOOKUP(AG441,―!$AH$15:$AI$40,2,FALSE)),"","error")))</f>
        <v/>
      </c>
      <c r="CA441" s="647"/>
      <c r="CB441" s="638"/>
      <c r="CC441" s="638"/>
      <c r="CD441" s="644" t="str">
        <f>IF(F441="","",IF(OR(分岐管理シート!AJ439&lt;1,分岐管理シート!AJ439&gt;88),"error",""))</f>
        <v/>
      </c>
      <c r="CE441" s="644" t="str">
        <f t="shared" si="133"/>
        <v/>
      </c>
      <c r="CF441" s="644" t="str">
        <f>IF(F441="","",IF(OR(AND(分岐管理シート!D439=4, OR(分岐管理シート!AQ439&lt;4, 分岐管理シート!AQ439&gt;9)),AND(OR(分岐管理シート!D439=8, 分岐管理シート!D439=10), OR(分岐管理シート!AQ439&lt;7, 分岐管理シート!AQ439&gt;9))),"error",""))</f>
        <v/>
      </c>
      <c r="CG441" s="644" t="str">
        <f t="shared" si="147"/>
        <v/>
      </c>
      <c r="CH441" s="644" t="str">
        <f>分岐管理シート!BD439</f>
        <v/>
      </c>
      <c r="CI441" s="666" t="str">
        <f t="shared" si="148"/>
        <v/>
      </c>
    </row>
    <row r="442" spans="1:87" ht="24" x14ac:dyDescent="0.15">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88"/>
      <c r="AN442" s="567"/>
      <c r="AO442" s="691"/>
      <c r="AP442" s="564"/>
      <c r="AQ442" s="568"/>
      <c r="AR442" s="622"/>
      <c r="AS442" s="628"/>
      <c r="AT442" s="633"/>
      <c r="AU442" s="655" t="str">
        <f t="shared" si="135"/>
        <v/>
      </c>
      <c r="AV442" s="655" t="str">
        <f t="shared" si="136"/>
        <v/>
      </c>
      <c r="AW442" s="655" t="str">
        <f t="shared" si="125"/>
        <v/>
      </c>
      <c r="AX442" s="655" t="str">
        <f t="shared" si="126"/>
        <v/>
      </c>
      <c r="AY442" s="655" t="str">
        <f t="shared" si="127"/>
        <v/>
      </c>
      <c r="AZ442" s="655" t="str">
        <f>IF(F442="","",IF(OR(AND(分岐管理シート!D440=4,J442="Ⅱ．物価高の克服"),AND(分岐管理シート!D440=8,J442="米国関税措置"),AND(分岐管理シート!D440=10,J442="Ⅰ．生活の安全保障・物価高への対応")),"","error"))</f>
        <v/>
      </c>
      <c r="BA442" s="644" t="str">
        <f t="shared" si="128"/>
        <v/>
      </c>
      <c r="BB442" s="644" t="str">
        <f t="shared" si="137"/>
        <v/>
      </c>
      <c r="BC442" s="656" t="str">
        <f t="shared" si="143"/>
        <v/>
      </c>
      <c r="BD442" s="657" t="str">
        <f t="shared" si="139"/>
        <v/>
      </c>
      <c r="BE442" s="644" t="str">
        <f t="shared" si="140"/>
        <v/>
      </c>
      <c r="BF442" s="655" t="str" cm="1">
        <f t="array" ref="BF442">IF(SUMPRODUCT(COUNTIF(M442:O442, M442:O442))&gt;COUNTA(M442:O442),"error","")</f>
        <v/>
      </c>
      <c r="BG442" s="644" t="str">
        <f t="shared" si="144"/>
        <v/>
      </c>
      <c r="BH442" s="644" t="str">
        <f t="shared" si="145"/>
        <v/>
      </c>
      <c r="BI442" s="644" t="str">
        <f t="shared" si="138"/>
        <v/>
      </c>
      <c r="BJ442" s="647"/>
      <c r="BK442" s="638"/>
      <c r="BL442" s="644" t="str">
        <f t="shared" si="129"/>
        <v/>
      </c>
      <c r="BM442" s="644" t="str">
        <f t="shared" si="134"/>
        <v/>
      </c>
      <c r="BN442" s="644" t="str">
        <f t="shared" si="130"/>
        <v/>
      </c>
      <c r="BO442" s="644" t="str">
        <f t="shared" si="146"/>
        <v/>
      </c>
      <c r="BP442" s="641"/>
      <c r="BQ442" s="644"/>
      <c r="BR442" s="638"/>
      <c r="BS442" s="638"/>
      <c r="BT442" s="644" t="str">
        <f t="shared" si="131"/>
        <v/>
      </c>
      <c r="BU442" s="644" t="str">
        <f t="shared" si="132"/>
        <v/>
      </c>
      <c r="BV442" s="644" t="str">
        <f>IF(F442="","",IF(OR(分岐管理シート!AE440&lt;27,分岐管理シート!AE440&gt;38),"error",""))</f>
        <v/>
      </c>
      <c r="BW442" s="644" t="str">
        <f>IF(AND(D442="R7_補正", OR(分岐管理シート!AF440&lt;27,分岐管理シート!AF440&gt;38)),"error","")</f>
        <v/>
      </c>
      <c r="BX442" s="644" t="str">
        <f>IF(F442="","",IF(OR(分岐管理シート!AG440&lt;27,分岐管理シート!AG440&gt;39),"error",""))</f>
        <v/>
      </c>
      <c r="BY442" s="644" t="str">
        <f>IF(F442="","",IF(AND(AD442="－",OR(分岐管理シート!AG440&lt;27,分岐管理シート!AG440&gt;38)),"error",IF(AND(AD442="○",分岐管理シート!AG440&lt;27),"error","")))</f>
        <v/>
      </c>
      <c r="BZ442" s="641" t="str">
        <f>IF(OR(D442="", D442="R6_補正", D442="R7_予備"),
   "",IF(F442="","",IF(AND(VLOOKUP(AE442,―!$AH$15:$AI$40,2,FALSE) &lt;= VLOOKUP(AF442,―!$AH$15:$AI$40,2,FALSE),VLOOKUP(AF442,―!$AH$15:$AI$40,2,FALSE) &lt;= VLOOKUP(AG442,―!$AH$15:$AI$40,2,FALSE)),"","error")))</f>
        <v/>
      </c>
      <c r="CA442" s="647"/>
      <c r="CB442" s="638"/>
      <c r="CC442" s="638"/>
      <c r="CD442" s="644" t="str">
        <f>IF(F442="","",IF(OR(分岐管理シート!AJ440&lt;1,分岐管理シート!AJ440&gt;88),"error",""))</f>
        <v/>
      </c>
      <c r="CE442" s="644" t="str">
        <f t="shared" si="133"/>
        <v/>
      </c>
      <c r="CF442" s="644" t="str">
        <f>IF(F442="","",IF(OR(AND(分岐管理シート!D440=4, OR(分岐管理シート!AQ440&lt;4, 分岐管理シート!AQ440&gt;9)),AND(OR(分岐管理シート!D440=8, 分岐管理シート!D440=10), OR(分岐管理シート!AQ440&lt;7, 分岐管理シート!AQ440&gt;9))),"error",""))</f>
        <v/>
      </c>
      <c r="CG442" s="644" t="str">
        <f t="shared" si="147"/>
        <v/>
      </c>
      <c r="CH442" s="644" t="str">
        <f>分岐管理シート!BD440</f>
        <v/>
      </c>
      <c r="CI442" s="666" t="str">
        <f t="shared" si="148"/>
        <v/>
      </c>
    </row>
    <row r="443" spans="1:87" ht="24" x14ac:dyDescent="0.15">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88"/>
      <c r="AN443" s="567"/>
      <c r="AO443" s="691"/>
      <c r="AP443" s="564"/>
      <c r="AQ443" s="568"/>
      <c r="AR443" s="622"/>
      <c r="AS443" s="628"/>
      <c r="AT443" s="633"/>
      <c r="AU443" s="655" t="str">
        <f t="shared" si="135"/>
        <v/>
      </c>
      <c r="AV443" s="655" t="str">
        <f t="shared" si="136"/>
        <v/>
      </c>
      <c r="AW443" s="655" t="str">
        <f t="shared" si="125"/>
        <v/>
      </c>
      <c r="AX443" s="655" t="str">
        <f t="shared" si="126"/>
        <v/>
      </c>
      <c r="AY443" s="655" t="str">
        <f t="shared" si="127"/>
        <v/>
      </c>
      <c r="AZ443" s="655" t="str">
        <f>IF(F443="","",IF(OR(AND(分岐管理シート!D441=4,J443="Ⅱ．物価高の克服"),AND(分岐管理シート!D441=8,J443="米国関税措置"),AND(分岐管理シート!D441=10,J443="Ⅰ．生活の安全保障・物価高への対応")),"","error"))</f>
        <v/>
      </c>
      <c r="BA443" s="644" t="str">
        <f t="shared" si="128"/>
        <v/>
      </c>
      <c r="BB443" s="644" t="str">
        <f t="shared" si="137"/>
        <v/>
      </c>
      <c r="BC443" s="656" t="str">
        <f t="shared" si="143"/>
        <v/>
      </c>
      <c r="BD443" s="657" t="str">
        <f t="shared" si="139"/>
        <v/>
      </c>
      <c r="BE443" s="644" t="str">
        <f t="shared" si="140"/>
        <v/>
      </c>
      <c r="BF443" s="655" t="str" cm="1">
        <f t="array" ref="BF443">IF(SUMPRODUCT(COUNTIF(M443:O443, M443:O443))&gt;COUNTA(M443:O443),"error","")</f>
        <v/>
      </c>
      <c r="BG443" s="644" t="str">
        <f t="shared" si="144"/>
        <v/>
      </c>
      <c r="BH443" s="644" t="str">
        <f t="shared" si="145"/>
        <v/>
      </c>
      <c r="BI443" s="644" t="str">
        <f t="shared" si="138"/>
        <v/>
      </c>
      <c r="BJ443" s="647"/>
      <c r="BK443" s="638"/>
      <c r="BL443" s="644" t="str">
        <f t="shared" si="129"/>
        <v/>
      </c>
      <c r="BM443" s="644" t="str">
        <f t="shared" si="134"/>
        <v/>
      </c>
      <c r="BN443" s="644" t="str">
        <f t="shared" si="130"/>
        <v/>
      </c>
      <c r="BO443" s="644" t="str">
        <f t="shared" si="146"/>
        <v/>
      </c>
      <c r="BP443" s="641"/>
      <c r="BQ443" s="644"/>
      <c r="BR443" s="638"/>
      <c r="BS443" s="638"/>
      <c r="BT443" s="644" t="str">
        <f t="shared" si="131"/>
        <v/>
      </c>
      <c r="BU443" s="644" t="str">
        <f t="shared" si="132"/>
        <v/>
      </c>
      <c r="BV443" s="644" t="str">
        <f>IF(F443="","",IF(OR(分岐管理シート!AE441&lt;27,分岐管理シート!AE441&gt;38),"error",""))</f>
        <v/>
      </c>
      <c r="BW443" s="644" t="str">
        <f>IF(AND(D443="R7_補正", OR(分岐管理シート!AF441&lt;27,分岐管理シート!AF441&gt;38)),"error","")</f>
        <v/>
      </c>
      <c r="BX443" s="644" t="str">
        <f>IF(F443="","",IF(OR(分岐管理シート!AG441&lt;27,分岐管理シート!AG441&gt;39),"error",""))</f>
        <v/>
      </c>
      <c r="BY443" s="644" t="str">
        <f>IF(F443="","",IF(AND(AD443="－",OR(分岐管理シート!AG441&lt;27,分岐管理シート!AG441&gt;38)),"error",IF(AND(AD443="○",分岐管理シート!AG441&lt;27),"error","")))</f>
        <v/>
      </c>
      <c r="BZ443" s="641" t="str">
        <f>IF(OR(D443="", D443="R6_補正", D443="R7_予備"),
   "",IF(F443="","",IF(AND(VLOOKUP(AE443,―!$AH$15:$AI$40,2,FALSE) &lt;= VLOOKUP(AF443,―!$AH$15:$AI$40,2,FALSE),VLOOKUP(AF443,―!$AH$15:$AI$40,2,FALSE) &lt;= VLOOKUP(AG443,―!$AH$15:$AI$40,2,FALSE)),"","error")))</f>
        <v/>
      </c>
      <c r="CA443" s="647"/>
      <c r="CB443" s="638"/>
      <c r="CC443" s="638"/>
      <c r="CD443" s="644" t="str">
        <f>IF(F443="","",IF(OR(分岐管理シート!AJ441&lt;1,分岐管理シート!AJ441&gt;88),"error",""))</f>
        <v/>
      </c>
      <c r="CE443" s="644" t="str">
        <f t="shared" si="133"/>
        <v/>
      </c>
      <c r="CF443" s="644" t="str">
        <f>IF(F443="","",IF(OR(AND(分岐管理シート!D441=4, OR(分岐管理シート!AQ441&lt;4, 分岐管理シート!AQ441&gt;9)),AND(OR(分岐管理シート!D441=8, 分岐管理シート!D441=10), OR(分岐管理シート!AQ441&lt;7, 分岐管理シート!AQ441&gt;9))),"error",""))</f>
        <v/>
      </c>
      <c r="CG443" s="644" t="str">
        <f t="shared" si="147"/>
        <v/>
      </c>
      <c r="CH443" s="644" t="str">
        <f>分岐管理シート!BD441</f>
        <v/>
      </c>
      <c r="CI443" s="666" t="str">
        <f t="shared" si="148"/>
        <v/>
      </c>
    </row>
    <row r="444" spans="1:87" ht="24" x14ac:dyDescent="0.15">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88"/>
      <c r="AN444" s="567"/>
      <c r="AO444" s="691"/>
      <c r="AP444" s="564"/>
      <c r="AQ444" s="568"/>
      <c r="AR444" s="622"/>
      <c r="AS444" s="628"/>
      <c r="AT444" s="633"/>
      <c r="AU444" s="655" t="str">
        <f t="shared" si="135"/>
        <v/>
      </c>
      <c r="AV444" s="655" t="str">
        <f t="shared" si="136"/>
        <v/>
      </c>
      <c r="AW444" s="655" t="str">
        <f t="shared" si="125"/>
        <v/>
      </c>
      <c r="AX444" s="655" t="str">
        <f t="shared" si="126"/>
        <v/>
      </c>
      <c r="AY444" s="655" t="str">
        <f t="shared" si="127"/>
        <v/>
      </c>
      <c r="AZ444" s="655" t="str">
        <f>IF(F444="","",IF(OR(AND(分岐管理シート!D442=4,J444="Ⅱ．物価高の克服"),AND(分岐管理シート!D442=8,J444="米国関税措置"),AND(分岐管理シート!D442=10,J444="Ⅰ．生活の安全保障・物価高への対応")),"","error"))</f>
        <v/>
      </c>
      <c r="BA444" s="644" t="str">
        <f t="shared" si="128"/>
        <v/>
      </c>
      <c r="BB444" s="644" t="str">
        <f t="shared" si="137"/>
        <v/>
      </c>
      <c r="BC444" s="656" t="str">
        <f t="shared" si="143"/>
        <v/>
      </c>
      <c r="BD444" s="657" t="str">
        <f t="shared" si="139"/>
        <v/>
      </c>
      <c r="BE444" s="644" t="str">
        <f t="shared" si="140"/>
        <v/>
      </c>
      <c r="BF444" s="655" t="str" cm="1">
        <f t="array" ref="BF444">IF(SUMPRODUCT(COUNTIF(M444:O444, M444:O444))&gt;COUNTA(M444:O444),"error","")</f>
        <v/>
      </c>
      <c r="BG444" s="644" t="str">
        <f t="shared" si="144"/>
        <v/>
      </c>
      <c r="BH444" s="644" t="str">
        <f t="shared" si="145"/>
        <v/>
      </c>
      <c r="BI444" s="644" t="str">
        <f t="shared" si="138"/>
        <v/>
      </c>
      <c r="BJ444" s="647"/>
      <c r="BK444" s="638"/>
      <c r="BL444" s="644" t="str">
        <f t="shared" si="129"/>
        <v/>
      </c>
      <c r="BM444" s="644" t="str">
        <f t="shared" si="134"/>
        <v/>
      </c>
      <c r="BN444" s="644" t="str">
        <f t="shared" si="130"/>
        <v/>
      </c>
      <c r="BO444" s="644" t="str">
        <f t="shared" si="146"/>
        <v/>
      </c>
      <c r="BP444" s="641"/>
      <c r="BQ444" s="644"/>
      <c r="BR444" s="638"/>
      <c r="BS444" s="638"/>
      <c r="BT444" s="644" t="str">
        <f t="shared" si="131"/>
        <v/>
      </c>
      <c r="BU444" s="644" t="str">
        <f t="shared" si="132"/>
        <v/>
      </c>
      <c r="BV444" s="644" t="str">
        <f>IF(F444="","",IF(OR(分岐管理シート!AE442&lt;27,分岐管理シート!AE442&gt;38),"error",""))</f>
        <v/>
      </c>
      <c r="BW444" s="644" t="str">
        <f>IF(AND(D444="R7_補正", OR(分岐管理シート!AF442&lt;27,分岐管理シート!AF442&gt;38)),"error","")</f>
        <v/>
      </c>
      <c r="BX444" s="644" t="str">
        <f>IF(F444="","",IF(OR(分岐管理シート!AG442&lt;27,分岐管理シート!AG442&gt;39),"error",""))</f>
        <v/>
      </c>
      <c r="BY444" s="644" t="str">
        <f>IF(F444="","",IF(AND(AD444="－",OR(分岐管理シート!AG442&lt;27,分岐管理シート!AG442&gt;38)),"error",IF(AND(AD444="○",分岐管理シート!AG442&lt;27),"error","")))</f>
        <v/>
      </c>
      <c r="BZ444" s="641" t="str">
        <f>IF(OR(D444="", D444="R6_補正", D444="R7_予備"),
   "",IF(F444="","",IF(AND(VLOOKUP(AE444,―!$AH$15:$AI$40,2,FALSE) &lt;= VLOOKUP(AF444,―!$AH$15:$AI$40,2,FALSE),VLOOKUP(AF444,―!$AH$15:$AI$40,2,FALSE) &lt;= VLOOKUP(AG444,―!$AH$15:$AI$40,2,FALSE)),"","error")))</f>
        <v/>
      </c>
      <c r="CA444" s="647"/>
      <c r="CB444" s="638"/>
      <c r="CC444" s="638"/>
      <c r="CD444" s="644" t="str">
        <f>IF(F444="","",IF(OR(分岐管理シート!AJ442&lt;1,分岐管理シート!AJ442&gt;88),"error",""))</f>
        <v/>
      </c>
      <c r="CE444" s="644" t="str">
        <f t="shared" si="133"/>
        <v/>
      </c>
      <c r="CF444" s="644" t="str">
        <f>IF(F444="","",IF(OR(AND(分岐管理シート!D442=4, OR(分岐管理シート!AQ442&lt;4, 分岐管理シート!AQ442&gt;9)),AND(OR(分岐管理シート!D442=8, 分岐管理シート!D442=10), OR(分岐管理シート!AQ442&lt;7, 分岐管理シート!AQ442&gt;9))),"error",""))</f>
        <v/>
      </c>
      <c r="CG444" s="644" t="str">
        <f t="shared" si="147"/>
        <v/>
      </c>
      <c r="CH444" s="644" t="str">
        <f>分岐管理シート!BD442</f>
        <v/>
      </c>
      <c r="CI444" s="666" t="str">
        <f t="shared" si="148"/>
        <v/>
      </c>
    </row>
    <row r="445" spans="1:87" ht="24" x14ac:dyDescent="0.15">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88"/>
      <c r="AN445" s="567"/>
      <c r="AO445" s="691"/>
      <c r="AP445" s="564"/>
      <c r="AQ445" s="568"/>
      <c r="AR445" s="622"/>
      <c r="AS445" s="628"/>
      <c r="AT445" s="633"/>
      <c r="AU445" s="655" t="str">
        <f t="shared" si="135"/>
        <v/>
      </c>
      <c r="AV445" s="655" t="str">
        <f t="shared" si="136"/>
        <v/>
      </c>
      <c r="AW445" s="655" t="str">
        <f t="shared" si="125"/>
        <v/>
      </c>
      <c r="AX445" s="655" t="str">
        <f t="shared" si="126"/>
        <v/>
      </c>
      <c r="AY445" s="655" t="str">
        <f t="shared" si="127"/>
        <v/>
      </c>
      <c r="AZ445" s="655" t="str">
        <f>IF(F445="","",IF(OR(AND(分岐管理シート!D443=4,J445="Ⅱ．物価高の克服"),AND(分岐管理シート!D443=8,J445="米国関税措置"),AND(分岐管理シート!D443=10,J445="Ⅰ．生活の安全保障・物価高への対応")),"","error"))</f>
        <v/>
      </c>
      <c r="BA445" s="644" t="str">
        <f t="shared" si="128"/>
        <v/>
      </c>
      <c r="BB445" s="644" t="str">
        <f t="shared" si="137"/>
        <v/>
      </c>
      <c r="BC445" s="656" t="str">
        <f t="shared" si="143"/>
        <v/>
      </c>
      <c r="BD445" s="657" t="str">
        <f t="shared" si="139"/>
        <v/>
      </c>
      <c r="BE445" s="644" t="str">
        <f t="shared" si="140"/>
        <v/>
      </c>
      <c r="BF445" s="655" t="str" cm="1">
        <f t="array" ref="BF445">IF(SUMPRODUCT(COUNTIF(M445:O445, M445:O445))&gt;COUNTA(M445:O445),"error","")</f>
        <v/>
      </c>
      <c r="BG445" s="644" t="str">
        <f t="shared" si="144"/>
        <v/>
      </c>
      <c r="BH445" s="644" t="str">
        <f t="shared" si="145"/>
        <v/>
      </c>
      <c r="BI445" s="644" t="str">
        <f t="shared" si="138"/>
        <v/>
      </c>
      <c r="BJ445" s="647"/>
      <c r="BK445" s="638"/>
      <c r="BL445" s="644" t="str">
        <f t="shared" si="129"/>
        <v/>
      </c>
      <c r="BM445" s="644" t="str">
        <f t="shared" si="134"/>
        <v/>
      </c>
      <c r="BN445" s="644" t="str">
        <f t="shared" si="130"/>
        <v/>
      </c>
      <c r="BO445" s="644" t="str">
        <f t="shared" si="146"/>
        <v/>
      </c>
      <c r="BP445" s="641"/>
      <c r="BQ445" s="644"/>
      <c r="BR445" s="638"/>
      <c r="BS445" s="638"/>
      <c r="BT445" s="644" t="str">
        <f t="shared" si="131"/>
        <v/>
      </c>
      <c r="BU445" s="644" t="str">
        <f t="shared" si="132"/>
        <v/>
      </c>
      <c r="BV445" s="644" t="str">
        <f>IF(F445="","",IF(OR(分岐管理シート!AE443&lt;27,分岐管理シート!AE443&gt;38),"error",""))</f>
        <v/>
      </c>
      <c r="BW445" s="644" t="str">
        <f>IF(AND(D445="R7_補正", OR(分岐管理シート!AF443&lt;27,分岐管理シート!AF443&gt;38)),"error","")</f>
        <v/>
      </c>
      <c r="BX445" s="644" t="str">
        <f>IF(F445="","",IF(OR(分岐管理シート!AG443&lt;27,分岐管理シート!AG443&gt;39),"error",""))</f>
        <v/>
      </c>
      <c r="BY445" s="644" t="str">
        <f>IF(F445="","",IF(AND(AD445="－",OR(分岐管理シート!AG443&lt;27,分岐管理シート!AG443&gt;38)),"error",IF(AND(AD445="○",分岐管理シート!AG443&lt;27),"error","")))</f>
        <v/>
      </c>
      <c r="BZ445" s="641" t="str">
        <f>IF(OR(D445="", D445="R6_補正", D445="R7_予備"),
   "",IF(F445="","",IF(AND(VLOOKUP(AE445,―!$AH$15:$AI$40,2,FALSE) &lt;= VLOOKUP(AF445,―!$AH$15:$AI$40,2,FALSE),VLOOKUP(AF445,―!$AH$15:$AI$40,2,FALSE) &lt;= VLOOKUP(AG445,―!$AH$15:$AI$40,2,FALSE)),"","error")))</f>
        <v/>
      </c>
      <c r="CA445" s="647"/>
      <c r="CB445" s="638"/>
      <c r="CC445" s="638"/>
      <c r="CD445" s="644" t="str">
        <f>IF(F445="","",IF(OR(分岐管理シート!AJ443&lt;1,分岐管理シート!AJ443&gt;88),"error",""))</f>
        <v/>
      </c>
      <c r="CE445" s="644" t="str">
        <f t="shared" si="133"/>
        <v/>
      </c>
      <c r="CF445" s="644" t="str">
        <f>IF(F445="","",IF(OR(AND(分岐管理シート!D443=4, OR(分岐管理シート!AQ443&lt;4, 分岐管理シート!AQ443&gt;9)),AND(OR(分岐管理シート!D443=8, 分岐管理シート!D443=10), OR(分岐管理シート!AQ443&lt;7, 分岐管理シート!AQ443&gt;9))),"error",""))</f>
        <v/>
      </c>
      <c r="CG445" s="644" t="str">
        <f t="shared" si="147"/>
        <v/>
      </c>
      <c r="CH445" s="644" t="str">
        <f>分岐管理シート!BD443</f>
        <v/>
      </c>
      <c r="CI445" s="666" t="str">
        <f t="shared" si="148"/>
        <v/>
      </c>
    </row>
    <row r="446" spans="1:87" ht="24" x14ac:dyDescent="0.15">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88"/>
      <c r="AN446" s="567"/>
      <c r="AO446" s="691"/>
      <c r="AP446" s="564"/>
      <c r="AQ446" s="568"/>
      <c r="AR446" s="622"/>
      <c r="AS446" s="628"/>
      <c r="AT446" s="633"/>
      <c r="AU446" s="655" t="str">
        <f t="shared" si="135"/>
        <v/>
      </c>
      <c r="AV446" s="655" t="str">
        <f t="shared" si="136"/>
        <v/>
      </c>
      <c r="AW446" s="655" t="str">
        <f t="shared" si="125"/>
        <v/>
      </c>
      <c r="AX446" s="655" t="str">
        <f t="shared" si="126"/>
        <v/>
      </c>
      <c r="AY446" s="655" t="str">
        <f t="shared" si="127"/>
        <v/>
      </c>
      <c r="AZ446" s="655" t="str">
        <f>IF(F446="","",IF(OR(AND(分岐管理シート!D444=4,J446="Ⅱ．物価高の克服"),AND(分岐管理シート!D444=8,J446="米国関税措置"),AND(分岐管理シート!D444=10,J446="Ⅰ．生活の安全保障・物価高への対応")),"","error"))</f>
        <v/>
      </c>
      <c r="BA446" s="644" t="str">
        <f t="shared" si="128"/>
        <v/>
      </c>
      <c r="BB446" s="644" t="str">
        <f t="shared" si="137"/>
        <v/>
      </c>
      <c r="BC446" s="656" t="str">
        <f t="shared" si="143"/>
        <v/>
      </c>
      <c r="BD446" s="657" t="str">
        <f t="shared" si="139"/>
        <v/>
      </c>
      <c r="BE446" s="644" t="str">
        <f t="shared" si="140"/>
        <v/>
      </c>
      <c r="BF446" s="655" t="str" cm="1">
        <f t="array" ref="BF446">IF(SUMPRODUCT(COUNTIF(M446:O446, M446:O446))&gt;COUNTA(M446:O446),"error","")</f>
        <v/>
      </c>
      <c r="BG446" s="644" t="str">
        <f t="shared" si="144"/>
        <v/>
      </c>
      <c r="BH446" s="644" t="str">
        <f t="shared" si="145"/>
        <v/>
      </c>
      <c r="BI446" s="644" t="str">
        <f t="shared" si="138"/>
        <v/>
      </c>
      <c r="BJ446" s="647"/>
      <c r="BK446" s="638"/>
      <c r="BL446" s="644" t="str">
        <f t="shared" si="129"/>
        <v/>
      </c>
      <c r="BM446" s="644" t="str">
        <f t="shared" si="134"/>
        <v/>
      </c>
      <c r="BN446" s="644" t="str">
        <f t="shared" si="130"/>
        <v/>
      </c>
      <c r="BO446" s="644" t="str">
        <f t="shared" si="146"/>
        <v/>
      </c>
      <c r="BP446" s="641"/>
      <c r="BQ446" s="644"/>
      <c r="BR446" s="638"/>
      <c r="BS446" s="638"/>
      <c r="BT446" s="644" t="str">
        <f t="shared" si="131"/>
        <v/>
      </c>
      <c r="BU446" s="644" t="str">
        <f t="shared" si="132"/>
        <v/>
      </c>
      <c r="BV446" s="644" t="str">
        <f>IF(F446="","",IF(OR(分岐管理シート!AE444&lt;27,分岐管理シート!AE444&gt;38),"error",""))</f>
        <v/>
      </c>
      <c r="BW446" s="644" t="str">
        <f>IF(AND(D446="R7_補正", OR(分岐管理シート!AF444&lt;27,分岐管理シート!AF444&gt;38)),"error","")</f>
        <v/>
      </c>
      <c r="BX446" s="644" t="str">
        <f>IF(F446="","",IF(OR(分岐管理シート!AG444&lt;27,分岐管理シート!AG444&gt;39),"error",""))</f>
        <v/>
      </c>
      <c r="BY446" s="644" t="str">
        <f>IF(F446="","",IF(AND(AD446="－",OR(分岐管理シート!AG444&lt;27,分岐管理シート!AG444&gt;38)),"error",IF(AND(AD446="○",分岐管理シート!AG444&lt;27),"error","")))</f>
        <v/>
      </c>
      <c r="BZ446" s="641" t="str">
        <f>IF(OR(D446="", D446="R6_補正", D446="R7_予備"),
   "",IF(F446="","",IF(AND(VLOOKUP(AE446,―!$AH$15:$AI$40,2,FALSE) &lt;= VLOOKUP(AF446,―!$AH$15:$AI$40,2,FALSE),VLOOKUP(AF446,―!$AH$15:$AI$40,2,FALSE) &lt;= VLOOKUP(AG446,―!$AH$15:$AI$40,2,FALSE)),"","error")))</f>
        <v/>
      </c>
      <c r="CA446" s="647"/>
      <c r="CB446" s="638"/>
      <c r="CC446" s="638"/>
      <c r="CD446" s="644" t="str">
        <f>IF(F446="","",IF(OR(分岐管理シート!AJ444&lt;1,分岐管理シート!AJ444&gt;88),"error",""))</f>
        <v/>
      </c>
      <c r="CE446" s="644" t="str">
        <f t="shared" si="133"/>
        <v/>
      </c>
      <c r="CF446" s="644" t="str">
        <f>IF(F446="","",IF(OR(AND(分岐管理シート!D444=4, OR(分岐管理シート!AQ444&lt;4, 分岐管理シート!AQ444&gt;9)),AND(OR(分岐管理シート!D444=8, 分岐管理シート!D444=10), OR(分岐管理シート!AQ444&lt;7, 分岐管理シート!AQ444&gt;9))),"error",""))</f>
        <v/>
      </c>
      <c r="CG446" s="644" t="str">
        <f t="shared" si="147"/>
        <v/>
      </c>
      <c r="CH446" s="644" t="str">
        <f>分岐管理シート!BD444</f>
        <v/>
      </c>
      <c r="CI446" s="666" t="str">
        <f t="shared" si="148"/>
        <v/>
      </c>
    </row>
    <row r="447" spans="1:87" ht="24" x14ac:dyDescent="0.15">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88"/>
      <c r="AN447" s="567"/>
      <c r="AO447" s="691"/>
      <c r="AP447" s="564"/>
      <c r="AQ447" s="568"/>
      <c r="AR447" s="622"/>
      <c r="AS447" s="628"/>
      <c r="AT447" s="633"/>
      <c r="AU447" s="655" t="str">
        <f t="shared" si="135"/>
        <v/>
      </c>
      <c r="AV447" s="655" t="str">
        <f t="shared" si="136"/>
        <v/>
      </c>
      <c r="AW447" s="655" t="str">
        <f t="shared" si="125"/>
        <v/>
      </c>
      <c r="AX447" s="655" t="str">
        <f t="shared" si="126"/>
        <v/>
      </c>
      <c r="AY447" s="655" t="str">
        <f t="shared" si="127"/>
        <v/>
      </c>
      <c r="AZ447" s="655" t="str">
        <f>IF(F447="","",IF(OR(AND(分岐管理シート!D445=4,J447="Ⅱ．物価高の克服"),AND(分岐管理シート!D445=8,J447="米国関税措置"),AND(分岐管理シート!D445=10,J447="Ⅰ．生活の安全保障・物価高への対応")),"","error"))</f>
        <v/>
      </c>
      <c r="BA447" s="644" t="str">
        <f t="shared" si="128"/>
        <v/>
      </c>
      <c r="BB447" s="644" t="str">
        <f t="shared" si="137"/>
        <v/>
      </c>
      <c r="BC447" s="656" t="str">
        <f t="shared" si="143"/>
        <v/>
      </c>
      <c r="BD447" s="657" t="str">
        <f t="shared" si="139"/>
        <v/>
      </c>
      <c r="BE447" s="644" t="str">
        <f t="shared" si="140"/>
        <v/>
      </c>
      <c r="BF447" s="655" t="str" cm="1">
        <f t="array" ref="BF447">IF(SUMPRODUCT(COUNTIF(M447:O447, M447:O447))&gt;COUNTA(M447:O447),"error","")</f>
        <v/>
      </c>
      <c r="BG447" s="644" t="str">
        <f t="shared" si="144"/>
        <v/>
      </c>
      <c r="BH447" s="644" t="str">
        <f t="shared" si="145"/>
        <v/>
      </c>
      <c r="BI447" s="644" t="str">
        <f t="shared" si="138"/>
        <v/>
      </c>
      <c r="BJ447" s="647"/>
      <c r="BK447" s="638"/>
      <c r="BL447" s="644" t="str">
        <f t="shared" si="129"/>
        <v/>
      </c>
      <c r="BM447" s="644" t="str">
        <f t="shared" si="134"/>
        <v/>
      </c>
      <c r="BN447" s="644" t="str">
        <f t="shared" si="130"/>
        <v/>
      </c>
      <c r="BO447" s="644" t="str">
        <f t="shared" si="146"/>
        <v/>
      </c>
      <c r="BP447" s="641"/>
      <c r="BQ447" s="644"/>
      <c r="BR447" s="638"/>
      <c r="BS447" s="638"/>
      <c r="BT447" s="644" t="str">
        <f t="shared" si="131"/>
        <v/>
      </c>
      <c r="BU447" s="644" t="str">
        <f t="shared" si="132"/>
        <v/>
      </c>
      <c r="BV447" s="644" t="str">
        <f>IF(F447="","",IF(OR(分岐管理シート!AE445&lt;27,分岐管理シート!AE445&gt;38),"error",""))</f>
        <v/>
      </c>
      <c r="BW447" s="644" t="str">
        <f>IF(AND(D447="R7_補正", OR(分岐管理シート!AF445&lt;27,分岐管理シート!AF445&gt;38)),"error","")</f>
        <v/>
      </c>
      <c r="BX447" s="644" t="str">
        <f>IF(F447="","",IF(OR(分岐管理シート!AG445&lt;27,分岐管理シート!AG445&gt;39),"error",""))</f>
        <v/>
      </c>
      <c r="BY447" s="644" t="str">
        <f>IF(F447="","",IF(AND(AD447="－",OR(分岐管理シート!AG445&lt;27,分岐管理シート!AG445&gt;38)),"error",IF(AND(AD447="○",分岐管理シート!AG445&lt;27),"error","")))</f>
        <v/>
      </c>
      <c r="BZ447" s="641" t="str">
        <f>IF(OR(D447="", D447="R6_補正", D447="R7_予備"),
   "",IF(F447="","",IF(AND(VLOOKUP(AE447,―!$AH$15:$AI$40,2,FALSE) &lt;= VLOOKUP(AF447,―!$AH$15:$AI$40,2,FALSE),VLOOKUP(AF447,―!$AH$15:$AI$40,2,FALSE) &lt;= VLOOKUP(AG447,―!$AH$15:$AI$40,2,FALSE)),"","error")))</f>
        <v/>
      </c>
      <c r="CA447" s="647"/>
      <c r="CB447" s="638"/>
      <c r="CC447" s="638"/>
      <c r="CD447" s="644" t="str">
        <f>IF(F447="","",IF(OR(分岐管理シート!AJ445&lt;1,分岐管理シート!AJ445&gt;88),"error",""))</f>
        <v/>
      </c>
      <c r="CE447" s="644" t="str">
        <f t="shared" si="133"/>
        <v/>
      </c>
      <c r="CF447" s="644" t="str">
        <f>IF(F447="","",IF(OR(AND(分岐管理シート!D445=4, OR(分岐管理シート!AQ445&lt;4, 分岐管理シート!AQ445&gt;9)),AND(OR(分岐管理シート!D445=8, 分岐管理シート!D445=10), OR(分岐管理シート!AQ445&lt;7, 分岐管理シート!AQ445&gt;9))),"error",""))</f>
        <v/>
      </c>
      <c r="CG447" s="644" t="str">
        <f t="shared" si="147"/>
        <v/>
      </c>
      <c r="CH447" s="644" t="str">
        <f>分岐管理シート!BD445</f>
        <v/>
      </c>
      <c r="CI447" s="666" t="str">
        <f t="shared" si="148"/>
        <v/>
      </c>
    </row>
    <row r="448" spans="1:87" ht="24" x14ac:dyDescent="0.15">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88"/>
      <c r="AN448" s="567"/>
      <c r="AO448" s="691"/>
      <c r="AP448" s="564"/>
      <c r="AQ448" s="568"/>
      <c r="AR448" s="622"/>
      <c r="AS448" s="628"/>
      <c r="AT448" s="633"/>
      <c r="AU448" s="655" t="str">
        <f t="shared" si="135"/>
        <v/>
      </c>
      <c r="AV448" s="655" t="str">
        <f t="shared" si="136"/>
        <v/>
      </c>
      <c r="AW448" s="655" t="str">
        <f t="shared" si="125"/>
        <v/>
      </c>
      <c r="AX448" s="655" t="str">
        <f t="shared" si="126"/>
        <v/>
      </c>
      <c r="AY448" s="655" t="str">
        <f t="shared" si="127"/>
        <v/>
      </c>
      <c r="AZ448" s="655" t="str">
        <f>IF(F448="","",IF(OR(AND(分岐管理シート!D446=4,J448="Ⅱ．物価高の克服"),AND(分岐管理シート!D446=8,J448="米国関税措置"),AND(分岐管理シート!D446=10,J448="Ⅰ．生活の安全保障・物価高への対応")),"","error"))</f>
        <v/>
      </c>
      <c r="BA448" s="644" t="str">
        <f t="shared" si="128"/>
        <v/>
      </c>
      <c r="BB448" s="644" t="str">
        <f t="shared" si="137"/>
        <v/>
      </c>
      <c r="BC448" s="656" t="str">
        <f t="shared" si="143"/>
        <v/>
      </c>
      <c r="BD448" s="657" t="str">
        <f t="shared" si="139"/>
        <v/>
      </c>
      <c r="BE448" s="644" t="str">
        <f t="shared" si="140"/>
        <v/>
      </c>
      <c r="BF448" s="655" t="str" cm="1">
        <f t="array" ref="BF448">IF(SUMPRODUCT(COUNTIF(M448:O448, M448:O448))&gt;COUNTA(M448:O448),"error","")</f>
        <v/>
      </c>
      <c r="BG448" s="644" t="str">
        <f t="shared" si="144"/>
        <v/>
      </c>
      <c r="BH448" s="644" t="str">
        <f t="shared" si="145"/>
        <v/>
      </c>
      <c r="BI448" s="644" t="str">
        <f t="shared" si="138"/>
        <v/>
      </c>
      <c r="BJ448" s="647"/>
      <c r="BK448" s="638"/>
      <c r="BL448" s="644" t="str">
        <f t="shared" si="129"/>
        <v/>
      </c>
      <c r="BM448" s="644" t="str">
        <f t="shared" si="134"/>
        <v/>
      </c>
      <c r="BN448" s="644" t="str">
        <f t="shared" si="130"/>
        <v/>
      </c>
      <c r="BO448" s="644" t="str">
        <f t="shared" si="146"/>
        <v/>
      </c>
      <c r="BP448" s="641"/>
      <c r="BQ448" s="644"/>
      <c r="BR448" s="638"/>
      <c r="BS448" s="638"/>
      <c r="BT448" s="644" t="str">
        <f t="shared" si="131"/>
        <v/>
      </c>
      <c r="BU448" s="644" t="str">
        <f t="shared" si="132"/>
        <v/>
      </c>
      <c r="BV448" s="644" t="str">
        <f>IF(F448="","",IF(OR(分岐管理シート!AE446&lt;27,分岐管理シート!AE446&gt;38),"error",""))</f>
        <v/>
      </c>
      <c r="BW448" s="644" t="str">
        <f>IF(AND(D448="R7_補正", OR(分岐管理シート!AF446&lt;27,分岐管理シート!AF446&gt;38)),"error","")</f>
        <v/>
      </c>
      <c r="BX448" s="644" t="str">
        <f>IF(F448="","",IF(OR(分岐管理シート!AG446&lt;27,分岐管理シート!AG446&gt;39),"error",""))</f>
        <v/>
      </c>
      <c r="BY448" s="644" t="str">
        <f>IF(F448="","",IF(AND(AD448="－",OR(分岐管理シート!AG446&lt;27,分岐管理シート!AG446&gt;38)),"error",IF(AND(AD448="○",分岐管理シート!AG446&lt;27),"error","")))</f>
        <v/>
      </c>
      <c r="BZ448" s="641" t="str">
        <f>IF(OR(D448="", D448="R6_補正", D448="R7_予備"),
   "",IF(F448="","",IF(AND(VLOOKUP(AE448,―!$AH$15:$AI$40,2,FALSE) &lt;= VLOOKUP(AF448,―!$AH$15:$AI$40,2,FALSE),VLOOKUP(AF448,―!$AH$15:$AI$40,2,FALSE) &lt;= VLOOKUP(AG448,―!$AH$15:$AI$40,2,FALSE)),"","error")))</f>
        <v/>
      </c>
      <c r="CA448" s="647"/>
      <c r="CB448" s="638"/>
      <c r="CC448" s="638"/>
      <c r="CD448" s="644" t="str">
        <f>IF(F448="","",IF(OR(分岐管理シート!AJ446&lt;1,分岐管理シート!AJ446&gt;88),"error",""))</f>
        <v/>
      </c>
      <c r="CE448" s="644" t="str">
        <f t="shared" si="133"/>
        <v/>
      </c>
      <c r="CF448" s="644" t="str">
        <f>IF(F448="","",IF(OR(AND(分岐管理シート!D446=4, OR(分岐管理シート!AQ446&lt;4, 分岐管理シート!AQ446&gt;9)),AND(OR(分岐管理シート!D446=8, 分岐管理シート!D446=10), OR(分岐管理シート!AQ446&lt;7, 分岐管理シート!AQ446&gt;9))),"error",""))</f>
        <v/>
      </c>
      <c r="CG448" s="644" t="str">
        <f t="shared" si="147"/>
        <v/>
      </c>
      <c r="CH448" s="644" t="str">
        <f>分岐管理シート!BD446</f>
        <v/>
      </c>
      <c r="CI448" s="666" t="str">
        <f t="shared" si="148"/>
        <v/>
      </c>
    </row>
    <row r="449" spans="1:87" ht="24" x14ac:dyDescent="0.15">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88"/>
      <c r="AN449" s="567"/>
      <c r="AO449" s="691"/>
      <c r="AP449" s="564"/>
      <c r="AQ449" s="568"/>
      <c r="AR449" s="622"/>
      <c r="AS449" s="628"/>
      <c r="AT449" s="633"/>
      <c r="AU449" s="655" t="str">
        <f t="shared" si="135"/>
        <v/>
      </c>
      <c r="AV449" s="655" t="str">
        <f t="shared" si="136"/>
        <v/>
      </c>
      <c r="AW449" s="655" t="str">
        <f t="shared" si="125"/>
        <v/>
      </c>
      <c r="AX449" s="655" t="str">
        <f t="shared" si="126"/>
        <v/>
      </c>
      <c r="AY449" s="655" t="str">
        <f t="shared" si="127"/>
        <v/>
      </c>
      <c r="AZ449" s="655" t="str">
        <f>IF(F449="","",IF(OR(AND(分岐管理シート!D447=4,J449="Ⅱ．物価高の克服"),AND(分岐管理シート!D447=8,J449="米国関税措置"),AND(分岐管理シート!D447=10,J449="Ⅰ．生活の安全保障・物価高への対応")),"","error"))</f>
        <v/>
      </c>
      <c r="BA449" s="644" t="str">
        <f t="shared" si="128"/>
        <v/>
      </c>
      <c r="BB449" s="644" t="str">
        <f t="shared" si="137"/>
        <v/>
      </c>
      <c r="BC449" s="656" t="str">
        <f t="shared" si="143"/>
        <v/>
      </c>
      <c r="BD449" s="657" t="str">
        <f t="shared" si="139"/>
        <v/>
      </c>
      <c r="BE449" s="644" t="str">
        <f t="shared" si="140"/>
        <v/>
      </c>
      <c r="BF449" s="655" t="str" cm="1">
        <f t="array" ref="BF449">IF(SUMPRODUCT(COUNTIF(M449:O449, M449:O449))&gt;COUNTA(M449:O449),"error","")</f>
        <v/>
      </c>
      <c r="BG449" s="644" t="str">
        <f t="shared" si="144"/>
        <v/>
      </c>
      <c r="BH449" s="644" t="str">
        <f t="shared" si="145"/>
        <v/>
      </c>
      <c r="BI449" s="644" t="str">
        <f t="shared" si="138"/>
        <v/>
      </c>
      <c r="BJ449" s="647"/>
      <c r="BK449" s="638"/>
      <c r="BL449" s="644" t="str">
        <f t="shared" si="129"/>
        <v/>
      </c>
      <c r="BM449" s="644" t="str">
        <f t="shared" si="134"/>
        <v/>
      </c>
      <c r="BN449" s="644" t="str">
        <f t="shared" si="130"/>
        <v/>
      </c>
      <c r="BO449" s="644" t="str">
        <f t="shared" si="146"/>
        <v/>
      </c>
      <c r="BP449" s="641"/>
      <c r="BQ449" s="644"/>
      <c r="BR449" s="638"/>
      <c r="BS449" s="638"/>
      <c r="BT449" s="644" t="str">
        <f t="shared" si="131"/>
        <v/>
      </c>
      <c r="BU449" s="644" t="str">
        <f t="shared" si="132"/>
        <v/>
      </c>
      <c r="BV449" s="644" t="str">
        <f>IF(F449="","",IF(OR(分岐管理シート!AE447&lt;27,分岐管理シート!AE447&gt;38),"error",""))</f>
        <v/>
      </c>
      <c r="BW449" s="644" t="str">
        <f>IF(AND(D449="R7_補正", OR(分岐管理シート!AF447&lt;27,分岐管理シート!AF447&gt;38)),"error","")</f>
        <v/>
      </c>
      <c r="BX449" s="644" t="str">
        <f>IF(F449="","",IF(OR(分岐管理シート!AG447&lt;27,分岐管理シート!AG447&gt;39),"error",""))</f>
        <v/>
      </c>
      <c r="BY449" s="644" t="str">
        <f>IF(F449="","",IF(AND(AD449="－",OR(分岐管理シート!AG447&lt;27,分岐管理シート!AG447&gt;38)),"error",IF(AND(AD449="○",分岐管理シート!AG447&lt;27),"error","")))</f>
        <v/>
      </c>
      <c r="BZ449" s="641" t="str">
        <f>IF(OR(D449="", D449="R6_補正", D449="R7_予備"),
   "",IF(F449="","",IF(AND(VLOOKUP(AE449,―!$AH$15:$AI$40,2,FALSE) &lt;= VLOOKUP(AF449,―!$AH$15:$AI$40,2,FALSE),VLOOKUP(AF449,―!$AH$15:$AI$40,2,FALSE) &lt;= VLOOKUP(AG449,―!$AH$15:$AI$40,2,FALSE)),"","error")))</f>
        <v/>
      </c>
      <c r="CA449" s="647"/>
      <c r="CB449" s="638"/>
      <c r="CC449" s="638"/>
      <c r="CD449" s="644" t="str">
        <f>IF(F449="","",IF(OR(分岐管理シート!AJ447&lt;1,分岐管理シート!AJ447&gt;88),"error",""))</f>
        <v/>
      </c>
      <c r="CE449" s="644" t="str">
        <f t="shared" si="133"/>
        <v/>
      </c>
      <c r="CF449" s="644" t="str">
        <f>IF(F449="","",IF(OR(AND(分岐管理シート!D447=4, OR(分岐管理シート!AQ447&lt;4, 分岐管理シート!AQ447&gt;9)),AND(OR(分岐管理シート!D447=8, 分岐管理シート!D447=10), OR(分岐管理シート!AQ447&lt;7, 分岐管理シート!AQ447&gt;9))),"error",""))</f>
        <v/>
      </c>
      <c r="CG449" s="644" t="str">
        <f t="shared" si="147"/>
        <v/>
      </c>
      <c r="CH449" s="644" t="str">
        <f>分岐管理シート!BD447</f>
        <v/>
      </c>
      <c r="CI449" s="666" t="str">
        <f t="shared" si="148"/>
        <v/>
      </c>
    </row>
    <row r="450" spans="1:87" ht="24" x14ac:dyDescent="0.15">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88"/>
      <c r="AN450" s="567"/>
      <c r="AO450" s="691"/>
      <c r="AP450" s="564"/>
      <c r="AQ450" s="568"/>
      <c r="AR450" s="622"/>
      <c r="AS450" s="628"/>
      <c r="AT450" s="633"/>
      <c r="AU450" s="655" t="str">
        <f t="shared" si="135"/>
        <v/>
      </c>
      <c r="AV450" s="655" t="str">
        <f t="shared" si="136"/>
        <v/>
      </c>
      <c r="AW450" s="655" t="str">
        <f t="shared" si="125"/>
        <v/>
      </c>
      <c r="AX450" s="655" t="str">
        <f t="shared" si="126"/>
        <v/>
      </c>
      <c r="AY450" s="655" t="str">
        <f t="shared" si="127"/>
        <v/>
      </c>
      <c r="AZ450" s="655" t="str">
        <f>IF(F450="","",IF(OR(AND(分岐管理シート!D448=4,J450="Ⅱ．物価高の克服"),AND(分岐管理シート!D448=8,J450="米国関税措置"),AND(分岐管理シート!D448=10,J450="Ⅰ．生活の安全保障・物価高への対応")),"","error"))</f>
        <v/>
      </c>
      <c r="BA450" s="644" t="str">
        <f t="shared" si="128"/>
        <v/>
      </c>
      <c r="BB450" s="644" t="str">
        <f t="shared" si="137"/>
        <v/>
      </c>
      <c r="BC450" s="656" t="str">
        <f t="shared" si="143"/>
        <v/>
      </c>
      <c r="BD450" s="657" t="str">
        <f t="shared" si="139"/>
        <v/>
      </c>
      <c r="BE450" s="644" t="str">
        <f t="shared" si="140"/>
        <v/>
      </c>
      <c r="BF450" s="655" t="str" cm="1">
        <f t="array" ref="BF450">IF(SUMPRODUCT(COUNTIF(M450:O450, M450:O450))&gt;COUNTA(M450:O450),"error","")</f>
        <v/>
      </c>
      <c r="BG450" s="644" t="str">
        <f t="shared" si="144"/>
        <v/>
      </c>
      <c r="BH450" s="644" t="str">
        <f t="shared" si="145"/>
        <v/>
      </c>
      <c r="BI450" s="644" t="str">
        <f t="shared" si="138"/>
        <v/>
      </c>
      <c r="BJ450" s="647"/>
      <c r="BK450" s="638"/>
      <c r="BL450" s="644" t="str">
        <f t="shared" si="129"/>
        <v/>
      </c>
      <c r="BM450" s="644" t="str">
        <f t="shared" si="134"/>
        <v/>
      </c>
      <c r="BN450" s="644" t="str">
        <f t="shared" si="130"/>
        <v/>
      </c>
      <c r="BO450" s="644" t="str">
        <f t="shared" si="146"/>
        <v/>
      </c>
      <c r="BP450" s="641"/>
      <c r="BQ450" s="644"/>
      <c r="BR450" s="638"/>
      <c r="BS450" s="638"/>
      <c r="BT450" s="644" t="str">
        <f t="shared" si="131"/>
        <v/>
      </c>
      <c r="BU450" s="644" t="str">
        <f t="shared" si="132"/>
        <v/>
      </c>
      <c r="BV450" s="644" t="str">
        <f>IF(F450="","",IF(OR(分岐管理シート!AE448&lt;27,分岐管理シート!AE448&gt;38),"error",""))</f>
        <v/>
      </c>
      <c r="BW450" s="644" t="str">
        <f>IF(AND(D450="R7_補正", OR(分岐管理シート!AF448&lt;27,分岐管理シート!AF448&gt;38)),"error","")</f>
        <v/>
      </c>
      <c r="BX450" s="644" t="str">
        <f>IF(F450="","",IF(OR(分岐管理シート!AG448&lt;27,分岐管理シート!AG448&gt;39),"error",""))</f>
        <v/>
      </c>
      <c r="BY450" s="644" t="str">
        <f>IF(F450="","",IF(AND(AD450="－",OR(分岐管理シート!AG448&lt;27,分岐管理シート!AG448&gt;38)),"error",IF(AND(AD450="○",分岐管理シート!AG448&lt;27),"error","")))</f>
        <v/>
      </c>
      <c r="BZ450" s="641" t="str">
        <f>IF(OR(D450="", D450="R6_補正", D450="R7_予備"),
   "",IF(F450="","",IF(AND(VLOOKUP(AE450,―!$AH$15:$AI$40,2,FALSE) &lt;= VLOOKUP(AF450,―!$AH$15:$AI$40,2,FALSE),VLOOKUP(AF450,―!$AH$15:$AI$40,2,FALSE) &lt;= VLOOKUP(AG450,―!$AH$15:$AI$40,2,FALSE)),"","error")))</f>
        <v/>
      </c>
      <c r="CA450" s="647"/>
      <c r="CB450" s="638"/>
      <c r="CC450" s="638"/>
      <c r="CD450" s="644" t="str">
        <f>IF(F450="","",IF(OR(分岐管理シート!AJ448&lt;1,分岐管理シート!AJ448&gt;88),"error",""))</f>
        <v/>
      </c>
      <c r="CE450" s="644" t="str">
        <f t="shared" si="133"/>
        <v/>
      </c>
      <c r="CF450" s="644" t="str">
        <f>IF(F450="","",IF(OR(AND(分岐管理シート!D448=4, OR(分岐管理シート!AQ448&lt;4, 分岐管理シート!AQ448&gt;9)),AND(OR(分岐管理シート!D448=8, 分岐管理シート!D448=10), OR(分岐管理シート!AQ448&lt;7, 分岐管理シート!AQ448&gt;9))),"error",""))</f>
        <v/>
      </c>
      <c r="CG450" s="644" t="str">
        <f t="shared" si="147"/>
        <v/>
      </c>
      <c r="CH450" s="644" t="str">
        <f>分岐管理シート!BD448</f>
        <v/>
      </c>
      <c r="CI450" s="666" t="str">
        <f t="shared" si="148"/>
        <v/>
      </c>
    </row>
    <row r="451" spans="1:87" ht="24" x14ac:dyDescent="0.15">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88"/>
      <c r="AN451" s="567"/>
      <c r="AO451" s="691"/>
      <c r="AP451" s="564"/>
      <c r="AQ451" s="568"/>
      <c r="AR451" s="622"/>
      <c r="AS451" s="628"/>
      <c r="AT451" s="633"/>
      <c r="AU451" s="655" t="str">
        <f t="shared" si="135"/>
        <v/>
      </c>
      <c r="AV451" s="655" t="str">
        <f t="shared" si="136"/>
        <v/>
      </c>
      <c r="AW451" s="655" t="str">
        <f t="shared" si="125"/>
        <v/>
      </c>
      <c r="AX451" s="655" t="str">
        <f t="shared" si="126"/>
        <v/>
      </c>
      <c r="AY451" s="655" t="str">
        <f t="shared" si="127"/>
        <v/>
      </c>
      <c r="AZ451" s="655" t="str">
        <f>IF(F451="","",IF(OR(AND(分岐管理シート!D449=4,J451="Ⅱ．物価高の克服"),AND(分岐管理シート!D449=8,J451="米国関税措置"),AND(分岐管理シート!D449=10,J451="Ⅰ．生活の安全保障・物価高への対応")),"","error"))</f>
        <v/>
      </c>
      <c r="BA451" s="644" t="str">
        <f t="shared" si="128"/>
        <v/>
      </c>
      <c r="BB451" s="644" t="str">
        <f t="shared" si="137"/>
        <v/>
      </c>
      <c r="BC451" s="656" t="str">
        <f t="shared" si="143"/>
        <v/>
      </c>
      <c r="BD451" s="657" t="str">
        <f t="shared" si="139"/>
        <v/>
      </c>
      <c r="BE451" s="644" t="str">
        <f t="shared" si="140"/>
        <v/>
      </c>
      <c r="BF451" s="655" t="str" cm="1">
        <f t="array" ref="BF451">IF(SUMPRODUCT(COUNTIF(M451:O451, M451:O451))&gt;COUNTA(M451:O451),"error","")</f>
        <v/>
      </c>
      <c r="BG451" s="644" t="str">
        <f t="shared" si="144"/>
        <v/>
      </c>
      <c r="BH451" s="644" t="str">
        <f t="shared" si="145"/>
        <v/>
      </c>
      <c r="BI451" s="644" t="str">
        <f t="shared" si="138"/>
        <v/>
      </c>
      <c r="BJ451" s="647"/>
      <c r="BK451" s="638"/>
      <c r="BL451" s="644" t="str">
        <f t="shared" si="129"/>
        <v/>
      </c>
      <c r="BM451" s="644" t="str">
        <f t="shared" si="134"/>
        <v/>
      </c>
      <c r="BN451" s="644" t="str">
        <f t="shared" si="130"/>
        <v/>
      </c>
      <c r="BO451" s="644" t="str">
        <f t="shared" si="146"/>
        <v/>
      </c>
      <c r="BP451" s="641"/>
      <c r="BQ451" s="644"/>
      <c r="BR451" s="638"/>
      <c r="BS451" s="638"/>
      <c r="BT451" s="644" t="str">
        <f t="shared" si="131"/>
        <v/>
      </c>
      <c r="BU451" s="644" t="str">
        <f t="shared" si="132"/>
        <v/>
      </c>
      <c r="BV451" s="644" t="str">
        <f>IF(F451="","",IF(OR(分岐管理シート!AE449&lt;27,分岐管理シート!AE449&gt;38),"error",""))</f>
        <v/>
      </c>
      <c r="BW451" s="644" t="str">
        <f>IF(AND(D451="R7_補正", OR(分岐管理シート!AF449&lt;27,分岐管理シート!AF449&gt;38)),"error","")</f>
        <v/>
      </c>
      <c r="BX451" s="644" t="str">
        <f>IF(F451="","",IF(OR(分岐管理シート!AG449&lt;27,分岐管理シート!AG449&gt;39),"error",""))</f>
        <v/>
      </c>
      <c r="BY451" s="644" t="str">
        <f>IF(F451="","",IF(AND(AD451="－",OR(分岐管理シート!AG449&lt;27,分岐管理シート!AG449&gt;38)),"error",IF(AND(AD451="○",分岐管理シート!AG449&lt;27),"error","")))</f>
        <v/>
      </c>
      <c r="BZ451" s="641" t="str">
        <f>IF(OR(D451="", D451="R6_補正", D451="R7_予備"),
   "",IF(F451="","",IF(AND(VLOOKUP(AE451,―!$AH$15:$AI$40,2,FALSE) &lt;= VLOOKUP(AF451,―!$AH$15:$AI$40,2,FALSE),VLOOKUP(AF451,―!$AH$15:$AI$40,2,FALSE) &lt;= VLOOKUP(AG451,―!$AH$15:$AI$40,2,FALSE)),"","error")))</f>
        <v/>
      </c>
      <c r="CA451" s="647"/>
      <c r="CB451" s="638"/>
      <c r="CC451" s="638"/>
      <c r="CD451" s="644" t="str">
        <f>IF(F451="","",IF(OR(分岐管理シート!AJ449&lt;1,分岐管理シート!AJ449&gt;88),"error",""))</f>
        <v/>
      </c>
      <c r="CE451" s="644" t="str">
        <f t="shared" si="133"/>
        <v/>
      </c>
      <c r="CF451" s="644" t="str">
        <f>IF(F451="","",IF(OR(AND(分岐管理シート!D449=4, OR(分岐管理シート!AQ449&lt;4, 分岐管理シート!AQ449&gt;9)),AND(OR(分岐管理シート!D449=8, 分岐管理シート!D449=10), OR(分岐管理シート!AQ449&lt;7, 分岐管理シート!AQ449&gt;9))),"error",""))</f>
        <v/>
      </c>
      <c r="CG451" s="644" t="str">
        <f t="shared" si="147"/>
        <v/>
      </c>
      <c r="CH451" s="644" t="str">
        <f>分岐管理シート!BD449</f>
        <v/>
      </c>
      <c r="CI451" s="666" t="str">
        <f t="shared" si="148"/>
        <v/>
      </c>
    </row>
    <row r="452" spans="1:87" ht="24" x14ac:dyDescent="0.15">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88"/>
      <c r="AN452" s="567"/>
      <c r="AO452" s="691"/>
      <c r="AP452" s="564"/>
      <c r="AQ452" s="568"/>
      <c r="AR452" s="622"/>
      <c r="AS452" s="628"/>
      <c r="AT452" s="633"/>
      <c r="AU452" s="655" t="str">
        <f t="shared" si="135"/>
        <v/>
      </c>
      <c r="AV452" s="655" t="str">
        <f t="shared" si="136"/>
        <v/>
      </c>
      <c r="AW452" s="655" t="str">
        <f t="shared" si="125"/>
        <v/>
      </c>
      <c r="AX452" s="655" t="str">
        <f t="shared" si="126"/>
        <v/>
      </c>
      <c r="AY452" s="655" t="str">
        <f t="shared" si="127"/>
        <v/>
      </c>
      <c r="AZ452" s="655" t="str">
        <f>IF(F452="","",IF(OR(AND(分岐管理シート!D450=4,J452="Ⅱ．物価高の克服"),AND(分岐管理シート!D450=8,J452="米国関税措置"),AND(分岐管理シート!D450=10,J452="Ⅰ．生活の安全保障・物価高への対応")),"","error"))</f>
        <v/>
      </c>
      <c r="BA452" s="644" t="str">
        <f t="shared" si="128"/>
        <v/>
      </c>
      <c r="BB452" s="644" t="str">
        <f t="shared" si="137"/>
        <v/>
      </c>
      <c r="BC452" s="656" t="str">
        <f t="shared" si="143"/>
        <v/>
      </c>
      <c r="BD452" s="657" t="str">
        <f t="shared" si="139"/>
        <v/>
      </c>
      <c r="BE452" s="644" t="str">
        <f t="shared" si="140"/>
        <v/>
      </c>
      <c r="BF452" s="655" t="str" cm="1">
        <f t="array" ref="BF452">IF(SUMPRODUCT(COUNTIF(M452:O452, M452:O452))&gt;COUNTA(M452:O452),"error","")</f>
        <v/>
      </c>
      <c r="BG452" s="644" t="str">
        <f t="shared" si="144"/>
        <v/>
      </c>
      <c r="BH452" s="644" t="str">
        <f t="shared" si="145"/>
        <v/>
      </c>
      <c r="BI452" s="644" t="str">
        <f t="shared" si="138"/>
        <v/>
      </c>
      <c r="BJ452" s="647"/>
      <c r="BK452" s="638"/>
      <c r="BL452" s="644" t="str">
        <f t="shared" si="129"/>
        <v/>
      </c>
      <c r="BM452" s="644" t="str">
        <f t="shared" si="134"/>
        <v/>
      </c>
      <c r="BN452" s="644" t="str">
        <f t="shared" si="130"/>
        <v/>
      </c>
      <c r="BO452" s="644" t="str">
        <f t="shared" si="146"/>
        <v/>
      </c>
      <c r="BP452" s="641"/>
      <c r="BQ452" s="644"/>
      <c r="BR452" s="638"/>
      <c r="BS452" s="638"/>
      <c r="BT452" s="644" t="str">
        <f t="shared" si="131"/>
        <v/>
      </c>
      <c r="BU452" s="644" t="str">
        <f t="shared" si="132"/>
        <v/>
      </c>
      <c r="BV452" s="644" t="str">
        <f>IF(F452="","",IF(OR(分岐管理シート!AE450&lt;27,分岐管理シート!AE450&gt;38),"error",""))</f>
        <v/>
      </c>
      <c r="BW452" s="644" t="str">
        <f>IF(AND(D452="R7_補正", OR(分岐管理シート!AF450&lt;27,分岐管理シート!AF450&gt;38)),"error","")</f>
        <v/>
      </c>
      <c r="BX452" s="644" t="str">
        <f>IF(F452="","",IF(OR(分岐管理シート!AG450&lt;27,分岐管理シート!AG450&gt;39),"error",""))</f>
        <v/>
      </c>
      <c r="BY452" s="644" t="str">
        <f>IF(F452="","",IF(AND(AD452="－",OR(分岐管理シート!AG450&lt;27,分岐管理シート!AG450&gt;38)),"error",IF(AND(AD452="○",分岐管理シート!AG450&lt;27),"error","")))</f>
        <v/>
      </c>
      <c r="BZ452" s="641" t="str">
        <f>IF(OR(D452="", D452="R6_補正", D452="R7_予備"),
   "",IF(F452="","",IF(AND(VLOOKUP(AE452,―!$AH$15:$AI$40,2,FALSE) &lt;= VLOOKUP(AF452,―!$AH$15:$AI$40,2,FALSE),VLOOKUP(AF452,―!$AH$15:$AI$40,2,FALSE) &lt;= VLOOKUP(AG452,―!$AH$15:$AI$40,2,FALSE)),"","error")))</f>
        <v/>
      </c>
      <c r="CA452" s="647"/>
      <c r="CB452" s="638"/>
      <c r="CC452" s="638"/>
      <c r="CD452" s="644" t="str">
        <f>IF(F452="","",IF(OR(分岐管理シート!AJ450&lt;1,分岐管理シート!AJ450&gt;88),"error",""))</f>
        <v/>
      </c>
      <c r="CE452" s="644" t="str">
        <f t="shared" si="133"/>
        <v/>
      </c>
      <c r="CF452" s="644" t="str">
        <f>IF(F452="","",IF(OR(AND(分岐管理シート!D450=4, OR(分岐管理シート!AQ450&lt;4, 分岐管理シート!AQ450&gt;9)),AND(OR(分岐管理シート!D450=8, 分岐管理シート!D450=10), OR(分岐管理シート!AQ450&lt;7, 分岐管理シート!AQ450&gt;9))),"error",""))</f>
        <v/>
      </c>
      <c r="CG452" s="644" t="str">
        <f t="shared" si="147"/>
        <v/>
      </c>
      <c r="CH452" s="644" t="str">
        <f>分岐管理シート!BD450</f>
        <v/>
      </c>
      <c r="CI452" s="666" t="str">
        <f t="shared" si="148"/>
        <v/>
      </c>
    </row>
    <row r="453" spans="1:87" ht="24" x14ac:dyDescent="0.15">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88"/>
      <c r="AN453" s="567"/>
      <c r="AO453" s="691"/>
      <c r="AP453" s="564"/>
      <c r="AQ453" s="568"/>
      <c r="AR453" s="622"/>
      <c r="AS453" s="628"/>
      <c r="AT453" s="633"/>
      <c r="AU453" s="655" t="str">
        <f t="shared" si="135"/>
        <v/>
      </c>
      <c r="AV453" s="655" t="str">
        <f t="shared" si="136"/>
        <v/>
      </c>
      <c r="AW453" s="655" t="str">
        <f t="shared" si="125"/>
        <v/>
      </c>
      <c r="AX453" s="655" t="str">
        <f t="shared" si="126"/>
        <v/>
      </c>
      <c r="AY453" s="655" t="str">
        <f t="shared" si="127"/>
        <v/>
      </c>
      <c r="AZ453" s="655" t="str">
        <f>IF(F453="","",IF(OR(AND(分岐管理シート!D451=4,J453="Ⅱ．物価高の克服"),AND(分岐管理シート!D451=8,J453="米国関税措置"),AND(分岐管理シート!D451=10,J453="Ⅰ．生活の安全保障・物価高への対応")),"","error"))</f>
        <v/>
      </c>
      <c r="BA453" s="644" t="str">
        <f t="shared" si="128"/>
        <v/>
      </c>
      <c r="BB453" s="644" t="str">
        <f t="shared" si="137"/>
        <v/>
      </c>
      <c r="BC453" s="656" t="str">
        <f t="shared" si="143"/>
        <v/>
      </c>
      <c r="BD453" s="657" t="str">
        <f t="shared" si="139"/>
        <v/>
      </c>
      <c r="BE453" s="644" t="str">
        <f t="shared" si="140"/>
        <v/>
      </c>
      <c r="BF453" s="655" t="str" cm="1">
        <f t="array" ref="BF453">IF(SUMPRODUCT(COUNTIF(M453:O453, M453:O453))&gt;COUNTA(M453:O453),"error","")</f>
        <v/>
      </c>
      <c r="BG453" s="644" t="str">
        <f t="shared" si="144"/>
        <v/>
      </c>
      <c r="BH453" s="644" t="str">
        <f t="shared" si="145"/>
        <v/>
      </c>
      <c r="BI453" s="644" t="str">
        <f t="shared" si="138"/>
        <v/>
      </c>
      <c r="BJ453" s="647"/>
      <c r="BK453" s="638"/>
      <c r="BL453" s="644" t="str">
        <f t="shared" si="129"/>
        <v/>
      </c>
      <c r="BM453" s="644" t="str">
        <f t="shared" si="134"/>
        <v/>
      </c>
      <c r="BN453" s="644" t="str">
        <f t="shared" si="130"/>
        <v/>
      </c>
      <c r="BO453" s="644" t="str">
        <f t="shared" si="146"/>
        <v/>
      </c>
      <c r="BP453" s="641"/>
      <c r="BQ453" s="644"/>
      <c r="BR453" s="638"/>
      <c r="BS453" s="638"/>
      <c r="BT453" s="644" t="str">
        <f t="shared" si="131"/>
        <v/>
      </c>
      <c r="BU453" s="644" t="str">
        <f t="shared" si="132"/>
        <v/>
      </c>
      <c r="BV453" s="644" t="str">
        <f>IF(F453="","",IF(OR(分岐管理シート!AE451&lt;27,分岐管理シート!AE451&gt;38),"error",""))</f>
        <v/>
      </c>
      <c r="BW453" s="644" t="str">
        <f>IF(AND(D453="R7_補正", OR(分岐管理シート!AF451&lt;27,分岐管理シート!AF451&gt;38)),"error","")</f>
        <v/>
      </c>
      <c r="BX453" s="644" t="str">
        <f>IF(F453="","",IF(OR(分岐管理シート!AG451&lt;27,分岐管理シート!AG451&gt;39),"error",""))</f>
        <v/>
      </c>
      <c r="BY453" s="644" t="str">
        <f>IF(F453="","",IF(AND(AD453="－",OR(分岐管理シート!AG451&lt;27,分岐管理シート!AG451&gt;38)),"error",IF(AND(AD453="○",分岐管理シート!AG451&lt;27),"error","")))</f>
        <v/>
      </c>
      <c r="BZ453" s="641" t="str">
        <f>IF(OR(D453="", D453="R6_補正", D453="R7_予備"),
   "",IF(F453="","",IF(AND(VLOOKUP(AE453,―!$AH$15:$AI$40,2,FALSE) &lt;= VLOOKUP(AF453,―!$AH$15:$AI$40,2,FALSE),VLOOKUP(AF453,―!$AH$15:$AI$40,2,FALSE) &lt;= VLOOKUP(AG453,―!$AH$15:$AI$40,2,FALSE)),"","error")))</f>
        <v/>
      </c>
      <c r="CA453" s="647"/>
      <c r="CB453" s="638"/>
      <c r="CC453" s="638"/>
      <c r="CD453" s="644" t="str">
        <f>IF(F453="","",IF(OR(分岐管理シート!AJ451&lt;1,分岐管理シート!AJ451&gt;88),"error",""))</f>
        <v/>
      </c>
      <c r="CE453" s="644" t="str">
        <f t="shared" si="133"/>
        <v/>
      </c>
      <c r="CF453" s="644" t="str">
        <f>IF(F453="","",IF(OR(AND(分岐管理シート!D451=4, OR(分岐管理シート!AQ451&lt;4, 分岐管理シート!AQ451&gt;9)),AND(OR(分岐管理シート!D451=8, 分岐管理シート!D451=10), OR(分岐管理シート!AQ451&lt;7, 分岐管理シート!AQ451&gt;9))),"error",""))</f>
        <v/>
      </c>
      <c r="CG453" s="644" t="str">
        <f t="shared" si="147"/>
        <v/>
      </c>
      <c r="CH453" s="644" t="str">
        <f>分岐管理シート!BD451</f>
        <v/>
      </c>
      <c r="CI453" s="666" t="str">
        <f t="shared" si="148"/>
        <v/>
      </c>
    </row>
    <row r="454" spans="1:87" ht="24" x14ac:dyDescent="0.15">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88"/>
      <c r="AN454" s="567"/>
      <c r="AO454" s="691"/>
      <c r="AP454" s="564"/>
      <c r="AQ454" s="568"/>
      <c r="AR454" s="622"/>
      <c r="AS454" s="628"/>
      <c r="AT454" s="633"/>
      <c r="AU454" s="655" t="str">
        <f t="shared" si="135"/>
        <v/>
      </c>
      <c r="AV454" s="655" t="str">
        <f t="shared" si="136"/>
        <v/>
      </c>
      <c r="AW454" s="655" t="str">
        <f t="shared" si="125"/>
        <v/>
      </c>
      <c r="AX454" s="655" t="str">
        <f t="shared" si="126"/>
        <v/>
      </c>
      <c r="AY454" s="655" t="str">
        <f t="shared" si="127"/>
        <v/>
      </c>
      <c r="AZ454" s="655" t="str">
        <f>IF(F454="","",IF(OR(AND(分岐管理シート!D452=4,J454="Ⅱ．物価高の克服"),AND(分岐管理シート!D452=8,J454="米国関税措置"),AND(分岐管理シート!D452=10,J454="Ⅰ．生活の安全保障・物価高への対応")),"","error"))</f>
        <v/>
      </c>
      <c r="BA454" s="644" t="str">
        <f t="shared" si="128"/>
        <v/>
      </c>
      <c r="BB454" s="644" t="str">
        <f t="shared" si="137"/>
        <v/>
      </c>
      <c r="BC454" s="656" t="str">
        <f t="shared" si="143"/>
        <v/>
      </c>
      <c r="BD454" s="657" t="str">
        <f t="shared" si="139"/>
        <v/>
      </c>
      <c r="BE454" s="644" t="str">
        <f t="shared" si="140"/>
        <v/>
      </c>
      <c r="BF454" s="655" t="str" cm="1">
        <f t="array" ref="BF454">IF(SUMPRODUCT(COUNTIF(M454:O454, M454:O454))&gt;COUNTA(M454:O454),"error","")</f>
        <v/>
      </c>
      <c r="BG454" s="644" t="str">
        <f t="shared" si="144"/>
        <v/>
      </c>
      <c r="BH454" s="644" t="str">
        <f t="shared" si="145"/>
        <v/>
      </c>
      <c r="BI454" s="644" t="str">
        <f t="shared" si="138"/>
        <v/>
      </c>
      <c r="BJ454" s="647"/>
      <c r="BK454" s="638"/>
      <c r="BL454" s="644" t="str">
        <f t="shared" si="129"/>
        <v/>
      </c>
      <c r="BM454" s="644" t="str">
        <f t="shared" si="134"/>
        <v/>
      </c>
      <c r="BN454" s="644" t="str">
        <f t="shared" si="130"/>
        <v/>
      </c>
      <c r="BO454" s="644" t="str">
        <f t="shared" si="146"/>
        <v/>
      </c>
      <c r="BP454" s="641"/>
      <c r="BQ454" s="644"/>
      <c r="BR454" s="638"/>
      <c r="BS454" s="638"/>
      <c r="BT454" s="644" t="str">
        <f t="shared" si="131"/>
        <v/>
      </c>
      <c r="BU454" s="644" t="str">
        <f t="shared" si="132"/>
        <v/>
      </c>
      <c r="BV454" s="644" t="str">
        <f>IF(F454="","",IF(OR(分岐管理シート!AE452&lt;27,分岐管理シート!AE452&gt;38),"error",""))</f>
        <v/>
      </c>
      <c r="BW454" s="644" t="str">
        <f>IF(AND(D454="R7_補正", OR(分岐管理シート!AF452&lt;27,分岐管理シート!AF452&gt;38)),"error","")</f>
        <v/>
      </c>
      <c r="BX454" s="644" t="str">
        <f>IF(F454="","",IF(OR(分岐管理シート!AG452&lt;27,分岐管理シート!AG452&gt;39),"error",""))</f>
        <v/>
      </c>
      <c r="BY454" s="644" t="str">
        <f>IF(F454="","",IF(AND(AD454="－",OR(分岐管理シート!AG452&lt;27,分岐管理シート!AG452&gt;38)),"error",IF(AND(AD454="○",分岐管理シート!AG452&lt;27),"error","")))</f>
        <v/>
      </c>
      <c r="BZ454" s="641" t="str">
        <f>IF(OR(D454="", D454="R6_補正", D454="R7_予備"),
   "",IF(F454="","",IF(AND(VLOOKUP(AE454,―!$AH$15:$AI$40,2,FALSE) &lt;= VLOOKUP(AF454,―!$AH$15:$AI$40,2,FALSE),VLOOKUP(AF454,―!$AH$15:$AI$40,2,FALSE) &lt;= VLOOKUP(AG454,―!$AH$15:$AI$40,2,FALSE)),"","error")))</f>
        <v/>
      </c>
      <c r="CA454" s="647"/>
      <c r="CB454" s="638"/>
      <c r="CC454" s="638"/>
      <c r="CD454" s="644" t="str">
        <f>IF(F454="","",IF(OR(分岐管理シート!AJ452&lt;1,分岐管理シート!AJ452&gt;88),"error",""))</f>
        <v/>
      </c>
      <c r="CE454" s="644" t="str">
        <f t="shared" si="133"/>
        <v/>
      </c>
      <c r="CF454" s="644" t="str">
        <f>IF(F454="","",IF(OR(AND(分岐管理シート!D452=4, OR(分岐管理シート!AQ452&lt;4, 分岐管理シート!AQ452&gt;9)),AND(OR(分岐管理シート!D452=8, 分岐管理シート!D452=10), OR(分岐管理シート!AQ452&lt;7, 分岐管理シート!AQ452&gt;9))),"error",""))</f>
        <v/>
      </c>
      <c r="CG454" s="644" t="str">
        <f t="shared" si="147"/>
        <v/>
      </c>
      <c r="CH454" s="644" t="str">
        <f>分岐管理シート!BD452</f>
        <v/>
      </c>
      <c r="CI454" s="666" t="str">
        <f t="shared" si="148"/>
        <v/>
      </c>
    </row>
    <row r="455" spans="1:87" ht="24" x14ac:dyDescent="0.15">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88"/>
      <c r="AN455" s="567"/>
      <c r="AO455" s="691"/>
      <c r="AP455" s="564"/>
      <c r="AQ455" s="568"/>
      <c r="AR455" s="622"/>
      <c r="AS455" s="628"/>
      <c r="AT455" s="633"/>
      <c r="AU455" s="655" t="str">
        <f t="shared" si="135"/>
        <v/>
      </c>
      <c r="AV455" s="655" t="str">
        <f t="shared" si="136"/>
        <v/>
      </c>
      <c r="AW455" s="655" t="str">
        <f t="shared" si="125"/>
        <v/>
      </c>
      <c r="AX455" s="655" t="str">
        <f t="shared" si="126"/>
        <v/>
      </c>
      <c r="AY455" s="655" t="str">
        <f t="shared" si="127"/>
        <v/>
      </c>
      <c r="AZ455" s="655" t="str">
        <f>IF(F455="","",IF(OR(AND(分岐管理シート!D453=4,J455="Ⅱ．物価高の克服"),AND(分岐管理シート!D453=8,J455="米国関税措置"),AND(分岐管理シート!D453=10,J455="Ⅰ．生活の安全保障・物価高への対応")),"","error"))</f>
        <v/>
      </c>
      <c r="BA455" s="644" t="str">
        <f t="shared" si="128"/>
        <v/>
      </c>
      <c r="BB455" s="644" t="str">
        <f t="shared" si="137"/>
        <v/>
      </c>
      <c r="BC455" s="656" t="str">
        <f t="shared" si="143"/>
        <v/>
      </c>
      <c r="BD455" s="657" t="str">
        <f t="shared" si="139"/>
        <v/>
      </c>
      <c r="BE455" s="644" t="str">
        <f t="shared" si="140"/>
        <v/>
      </c>
      <c r="BF455" s="655" t="str" cm="1">
        <f t="array" ref="BF455">IF(SUMPRODUCT(COUNTIF(M455:O455, M455:O455))&gt;COUNTA(M455:O455),"error","")</f>
        <v/>
      </c>
      <c r="BG455" s="644" t="str">
        <f t="shared" si="144"/>
        <v/>
      </c>
      <c r="BH455" s="644" t="str">
        <f t="shared" si="145"/>
        <v/>
      </c>
      <c r="BI455" s="644" t="str">
        <f t="shared" si="138"/>
        <v/>
      </c>
      <c r="BJ455" s="647"/>
      <c r="BK455" s="638"/>
      <c r="BL455" s="644" t="str">
        <f t="shared" si="129"/>
        <v/>
      </c>
      <c r="BM455" s="644" t="str">
        <f t="shared" si="134"/>
        <v/>
      </c>
      <c r="BN455" s="644" t="str">
        <f t="shared" si="130"/>
        <v/>
      </c>
      <c r="BO455" s="644" t="str">
        <f t="shared" si="146"/>
        <v/>
      </c>
      <c r="BP455" s="641"/>
      <c r="BQ455" s="644"/>
      <c r="BR455" s="638"/>
      <c r="BS455" s="638"/>
      <c r="BT455" s="644" t="str">
        <f t="shared" si="131"/>
        <v/>
      </c>
      <c r="BU455" s="644" t="str">
        <f t="shared" si="132"/>
        <v/>
      </c>
      <c r="BV455" s="644" t="str">
        <f>IF(F455="","",IF(OR(分岐管理シート!AE453&lt;27,分岐管理シート!AE453&gt;38),"error",""))</f>
        <v/>
      </c>
      <c r="BW455" s="644" t="str">
        <f>IF(AND(D455="R7_補正", OR(分岐管理シート!AF453&lt;27,分岐管理シート!AF453&gt;38)),"error","")</f>
        <v/>
      </c>
      <c r="BX455" s="644" t="str">
        <f>IF(F455="","",IF(OR(分岐管理シート!AG453&lt;27,分岐管理シート!AG453&gt;39),"error",""))</f>
        <v/>
      </c>
      <c r="BY455" s="644" t="str">
        <f>IF(F455="","",IF(AND(AD455="－",OR(分岐管理シート!AG453&lt;27,分岐管理シート!AG453&gt;38)),"error",IF(AND(AD455="○",分岐管理シート!AG453&lt;27),"error","")))</f>
        <v/>
      </c>
      <c r="BZ455" s="641" t="str">
        <f>IF(OR(D455="", D455="R6_補正", D455="R7_予備"),
   "",IF(F455="","",IF(AND(VLOOKUP(AE455,―!$AH$15:$AI$40,2,FALSE) &lt;= VLOOKUP(AF455,―!$AH$15:$AI$40,2,FALSE),VLOOKUP(AF455,―!$AH$15:$AI$40,2,FALSE) &lt;= VLOOKUP(AG455,―!$AH$15:$AI$40,2,FALSE)),"","error")))</f>
        <v/>
      </c>
      <c r="CA455" s="647"/>
      <c r="CB455" s="638"/>
      <c r="CC455" s="638"/>
      <c r="CD455" s="644" t="str">
        <f>IF(F455="","",IF(OR(分岐管理シート!AJ453&lt;1,分岐管理シート!AJ453&gt;88),"error",""))</f>
        <v/>
      </c>
      <c r="CE455" s="644" t="str">
        <f t="shared" si="133"/>
        <v/>
      </c>
      <c r="CF455" s="644" t="str">
        <f>IF(F455="","",IF(OR(AND(分岐管理シート!D453=4, OR(分岐管理シート!AQ453&lt;4, 分岐管理シート!AQ453&gt;9)),AND(OR(分岐管理シート!D453=8, 分岐管理シート!D453=10), OR(分岐管理シート!AQ453&lt;7, 分岐管理シート!AQ453&gt;9))),"error",""))</f>
        <v/>
      </c>
      <c r="CG455" s="644" t="str">
        <f t="shared" si="147"/>
        <v/>
      </c>
      <c r="CH455" s="644" t="str">
        <f>分岐管理シート!BD453</f>
        <v/>
      </c>
      <c r="CI455" s="666" t="str">
        <f t="shared" si="148"/>
        <v/>
      </c>
    </row>
    <row r="456" spans="1:87" ht="24" x14ac:dyDescent="0.15">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88"/>
      <c r="AN456" s="567"/>
      <c r="AO456" s="691"/>
      <c r="AP456" s="564"/>
      <c r="AQ456" s="568"/>
      <c r="AR456" s="622"/>
      <c r="AS456" s="628"/>
      <c r="AT456" s="633"/>
      <c r="AU456" s="655" t="str">
        <f t="shared" si="135"/>
        <v/>
      </c>
      <c r="AV456" s="655" t="str">
        <f t="shared" si="136"/>
        <v/>
      </c>
      <c r="AW456" s="655" t="str">
        <f t="shared" si="125"/>
        <v/>
      </c>
      <c r="AX456" s="655" t="str">
        <f t="shared" si="126"/>
        <v/>
      </c>
      <c r="AY456" s="655" t="str">
        <f t="shared" si="127"/>
        <v/>
      </c>
      <c r="AZ456" s="655" t="str">
        <f>IF(F456="","",IF(OR(AND(分岐管理シート!D454=4,J456="Ⅱ．物価高の克服"),AND(分岐管理シート!D454=8,J456="米国関税措置"),AND(分岐管理シート!D454=10,J456="Ⅰ．生活の安全保障・物価高への対応")),"","error"))</f>
        <v/>
      </c>
      <c r="BA456" s="644" t="str">
        <f t="shared" si="128"/>
        <v/>
      </c>
      <c r="BB456" s="644" t="str">
        <f t="shared" si="137"/>
        <v/>
      </c>
      <c r="BC456" s="656" t="str">
        <f t="shared" si="143"/>
        <v/>
      </c>
      <c r="BD456" s="657" t="str">
        <f t="shared" si="139"/>
        <v/>
      </c>
      <c r="BE456" s="644" t="str">
        <f t="shared" si="140"/>
        <v/>
      </c>
      <c r="BF456" s="655" t="str" cm="1">
        <f t="array" ref="BF456">IF(SUMPRODUCT(COUNTIF(M456:O456, M456:O456))&gt;COUNTA(M456:O456),"error","")</f>
        <v/>
      </c>
      <c r="BG456" s="644" t="str">
        <f t="shared" si="144"/>
        <v/>
      </c>
      <c r="BH456" s="644" t="str">
        <f t="shared" si="145"/>
        <v/>
      </c>
      <c r="BI456" s="644" t="str">
        <f t="shared" si="138"/>
        <v/>
      </c>
      <c r="BJ456" s="647"/>
      <c r="BK456" s="638"/>
      <c r="BL456" s="644" t="str">
        <f t="shared" si="129"/>
        <v/>
      </c>
      <c r="BM456" s="644" t="str">
        <f t="shared" si="134"/>
        <v/>
      </c>
      <c r="BN456" s="644" t="str">
        <f t="shared" si="130"/>
        <v/>
      </c>
      <c r="BO456" s="644" t="str">
        <f t="shared" si="146"/>
        <v/>
      </c>
      <c r="BP456" s="641"/>
      <c r="BQ456" s="644"/>
      <c r="BR456" s="638"/>
      <c r="BS456" s="638"/>
      <c r="BT456" s="644" t="str">
        <f t="shared" si="131"/>
        <v/>
      </c>
      <c r="BU456" s="644" t="str">
        <f t="shared" si="132"/>
        <v/>
      </c>
      <c r="BV456" s="644" t="str">
        <f>IF(F456="","",IF(OR(分岐管理シート!AE454&lt;27,分岐管理シート!AE454&gt;38),"error",""))</f>
        <v/>
      </c>
      <c r="BW456" s="644" t="str">
        <f>IF(AND(D456="R7_補正", OR(分岐管理シート!AF454&lt;27,分岐管理シート!AF454&gt;38)),"error","")</f>
        <v/>
      </c>
      <c r="BX456" s="644" t="str">
        <f>IF(F456="","",IF(OR(分岐管理シート!AG454&lt;27,分岐管理シート!AG454&gt;39),"error",""))</f>
        <v/>
      </c>
      <c r="BY456" s="644" t="str">
        <f>IF(F456="","",IF(AND(AD456="－",OR(分岐管理シート!AG454&lt;27,分岐管理シート!AG454&gt;38)),"error",IF(AND(AD456="○",分岐管理シート!AG454&lt;27),"error","")))</f>
        <v/>
      </c>
      <c r="BZ456" s="641" t="str">
        <f>IF(OR(D456="", D456="R6_補正", D456="R7_予備"),
   "",IF(F456="","",IF(AND(VLOOKUP(AE456,―!$AH$15:$AI$40,2,FALSE) &lt;= VLOOKUP(AF456,―!$AH$15:$AI$40,2,FALSE),VLOOKUP(AF456,―!$AH$15:$AI$40,2,FALSE) &lt;= VLOOKUP(AG456,―!$AH$15:$AI$40,2,FALSE)),"","error")))</f>
        <v/>
      </c>
      <c r="CA456" s="647"/>
      <c r="CB456" s="638"/>
      <c r="CC456" s="638"/>
      <c r="CD456" s="644" t="str">
        <f>IF(F456="","",IF(OR(分岐管理シート!AJ454&lt;1,分岐管理シート!AJ454&gt;88),"error",""))</f>
        <v/>
      </c>
      <c r="CE456" s="644" t="str">
        <f t="shared" si="133"/>
        <v/>
      </c>
      <c r="CF456" s="644" t="str">
        <f>IF(F456="","",IF(OR(AND(分岐管理シート!D454=4, OR(分岐管理シート!AQ454&lt;4, 分岐管理シート!AQ454&gt;9)),AND(OR(分岐管理シート!D454=8, 分岐管理シート!D454=10), OR(分岐管理シート!AQ454&lt;7, 分岐管理シート!AQ454&gt;9))),"error",""))</f>
        <v/>
      </c>
      <c r="CG456" s="644" t="str">
        <f t="shared" si="147"/>
        <v/>
      </c>
      <c r="CH456" s="644" t="str">
        <f>分岐管理シート!BD454</f>
        <v/>
      </c>
      <c r="CI456" s="666" t="str">
        <f t="shared" si="148"/>
        <v/>
      </c>
    </row>
    <row r="457" spans="1:87" ht="24" x14ac:dyDescent="0.15">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88"/>
      <c r="AN457" s="567"/>
      <c r="AO457" s="691"/>
      <c r="AP457" s="564"/>
      <c r="AQ457" s="568"/>
      <c r="AR457" s="622"/>
      <c r="AS457" s="628"/>
      <c r="AT457" s="633"/>
      <c r="AU457" s="655" t="str">
        <f t="shared" si="135"/>
        <v/>
      </c>
      <c r="AV457" s="655" t="str">
        <f t="shared" si="136"/>
        <v/>
      </c>
      <c r="AW457" s="655" t="str">
        <f t="shared" si="125"/>
        <v/>
      </c>
      <c r="AX457" s="655" t="str">
        <f t="shared" si="126"/>
        <v/>
      </c>
      <c r="AY457" s="655" t="str">
        <f t="shared" si="127"/>
        <v/>
      </c>
      <c r="AZ457" s="655" t="str">
        <f>IF(F457="","",IF(OR(AND(分岐管理シート!D455=4,J457="Ⅱ．物価高の克服"),AND(分岐管理シート!D455=8,J457="米国関税措置"),AND(分岐管理シート!D455=10,J457="Ⅰ．生活の安全保障・物価高への対応")),"","error"))</f>
        <v/>
      </c>
      <c r="BA457" s="644" t="str">
        <f t="shared" si="128"/>
        <v/>
      </c>
      <c r="BB457" s="644" t="str">
        <f t="shared" si="137"/>
        <v/>
      </c>
      <c r="BC457" s="656" t="str">
        <f t="shared" si="143"/>
        <v/>
      </c>
      <c r="BD457" s="657" t="str">
        <f t="shared" si="139"/>
        <v/>
      </c>
      <c r="BE457" s="644" t="str">
        <f t="shared" si="140"/>
        <v/>
      </c>
      <c r="BF457" s="655" t="str" cm="1">
        <f t="array" ref="BF457">IF(SUMPRODUCT(COUNTIF(M457:O457, M457:O457))&gt;COUNTA(M457:O457),"error","")</f>
        <v/>
      </c>
      <c r="BG457" s="644" t="str">
        <f t="shared" si="144"/>
        <v/>
      </c>
      <c r="BH457" s="644" t="str">
        <f t="shared" si="145"/>
        <v/>
      </c>
      <c r="BI457" s="644" t="str">
        <f t="shared" si="138"/>
        <v/>
      </c>
      <c r="BJ457" s="647"/>
      <c r="BK457" s="638"/>
      <c r="BL457" s="644" t="str">
        <f t="shared" si="129"/>
        <v/>
      </c>
      <c r="BM457" s="644" t="str">
        <f t="shared" si="134"/>
        <v/>
      </c>
      <c r="BN457" s="644" t="str">
        <f t="shared" si="130"/>
        <v/>
      </c>
      <c r="BO457" s="644" t="str">
        <f t="shared" si="146"/>
        <v/>
      </c>
      <c r="BP457" s="641"/>
      <c r="BQ457" s="644"/>
      <c r="BR457" s="638"/>
      <c r="BS457" s="638"/>
      <c r="BT457" s="644" t="str">
        <f t="shared" si="131"/>
        <v/>
      </c>
      <c r="BU457" s="644" t="str">
        <f t="shared" si="132"/>
        <v/>
      </c>
      <c r="BV457" s="644" t="str">
        <f>IF(F457="","",IF(OR(分岐管理シート!AE455&lt;27,分岐管理シート!AE455&gt;38),"error",""))</f>
        <v/>
      </c>
      <c r="BW457" s="644" t="str">
        <f>IF(AND(D457="R7_補正", OR(分岐管理シート!AF455&lt;27,分岐管理シート!AF455&gt;38)),"error","")</f>
        <v/>
      </c>
      <c r="BX457" s="644" t="str">
        <f>IF(F457="","",IF(OR(分岐管理シート!AG455&lt;27,分岐管理シート!AG455&gt;39),"error",""))</f>
        <v/>
      </c>
      <c r="BY457" s="644" t="str">
        <f>IF(F457="","",IF(AND(AD457="－",OR(分岐管理シート!AG455&lt;27,分岐管理シート!AG455&gt;38)),"error",IF(AND(AD457="○",分岐管理シート!AG455&lt;27),"error","")))</f>
        <v/>
      </c>
      <c r="BZ457" s="641" t="str">
        <f>IF(OR(D457="", D457="R6_補正", D457="R7_予備"),
   "",IF(F457="","",IF(AND(VLOOKUP(AE457,―!$AH$15:$AI$40,2,FALSE) &lt;= VLOOKUP(AF457,―!$AH$15:$AI$40,2,FALSE),VLOOKUP(AF457,―!$AH$15:$AI$40,2,FALSE) &lt;= VLOOKUP(AG457,―!$AH$15:$AI$40,2,FALSE)),"","error")))</f>
        <v/>
      </c>
      <c r="CA457" s="647"/>
      <c r="CB457" s="638"/>
      <c r="CC457" s="638"/>
      <c r="CD457" s="644" t="str">
        <f>IF(F457="","",IF(OR(分岐管理シート!AJ455&lt;1,分岐管理シート!AJ455&gt;88),"error",""))</f>
        <v/>
      </c>
      <c r="CE457" s="644" t="str">
        <f t="shared" si="133"/>
        <v/>
      </c>
      <c r="CF457" s="644" t="str">
        <f>IF(F457="","",IF(OR(AND(分岐管理シート!D455=4, OR(分岐管理シート!AQ455&lt;4, 分岐管理シート!AQ455&gt;9)),AND(OR(分岐管理シート!D455=8, 分岐管理シート!D455=10), OR(分岐管理シート!AQ455&lt;7, 分岐管理シート!AQ455&gt;9))),"error",""))</f>
        <v/>
      </c>
      <c r="CG457" s="644" t="str">
        <f t="shared" si="147"/>
        <v/>
      </c>
      <c r="CH457" s="644" t="str">
        <f>分岐管理シート!BD455</f>
        <v/>
      </c>
      <c r="CI457" s="666" t="str">
        <f t="shared" si="148"/>
        <v/>
      </c>
    </row>
    <row r="458" spans="1:87" ht="24" x14ac:dyDescent="0.15">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88"/>
      <c r="AN458" s="567"/>
      <c r="AO458" s="691"/>
      <c r="AP458" s="564"/>
      <c r="AQ458" s="568"/>
      <c r="AR458" s="622"/>
      <c r="AS458" s="628"/>
      <c r="AT458" s="633"/>
      <c r="AU458" s="655" t="str">
        <f t="shared" si="135"/>
        <v/>
      </c>
      <c r="AV458" s="655" t="str">
        <f t="shared" si="136"/>
        <v/>
      </c>
      <c r="AW458" s="655" t="str">
        <f t="shared" si="125"/>
        <v/>
      </c>
      <c r="AX458" s="655" t="str">
        <f t="shared" si="126"/>
        <v/>
      </c>
      <c r="AY458" s="655" t="str">
        <f t="shared" si="127"/>
        <v/>
      </c>
      <c r="AZ458" s="655" t="str">
        <f>IF(F458="","",IF(OR(AND(分岐管理シート!D456=4,J458="Ⅱ．物価高の克服"),AND(分岐管理シート!D456=8,J458="米国関税措置"),AND(分岐管理シート!D456=10,J458="Ⅰ．生活の安全保障・物価高への対応")),"","error"))</f>
        <v/>
      </c>
      <c r="BA458" s="644" t="str">
        <f t="shared" si="128"/>
        <v/>
      </c>
      <c r="BB458" s="644" t="str">
        <f t="shared" si="137"/>
        <v/>
      </c>
      <c r="BC458" s="656" t="str">
        <f t="shared" si="143"/>
        <v/>
      </c>
      <c r="BD458" s="657" t="str">
        <f t="shared" si="139"/>
        <v/>
      </c>
      <c r="BE458" s="644" t="str">
        <f t="shared" si="140"/>
        <v/>
      </c>
      <c r="BF458" s="655" t="str" cm="1">
        <f t="array" ref="BF458">IF(SUMPRODUCT(COUNTIF(M458:O458, M458:O458))&gt;COUNTA(M458:O458),"error","")</f>
        <v/>
      </c>
      <c r="BG458" s="644" t="str">
        <f t="shared" si="144"/>
        <v/>
      </c>
      <c r="BH458" s="644" t="str">
        <f t="shared" si="145"/>
        <v/>
      </c>
      <c r="BI458" s="644" t="str">
        <f t="shared" si="138"/>
        <v/>
      </c>
      <c r="BJ458" s="647"/>
      <c r="BK458" s="638"/>
      <c r="BL458" s="644" t="str">
        <f t="shared" si="129"/>
        <v/>
      </c>
      <c r="BM458" s="644" t="str">
        <f t="shared" si="134"/>
        <v/>
      </c>
      <c r="BN458" s="644" t="str">
        <f t="shared" si="130"/>
        <v/>
      </c>
      <c r="BO458" s="644" t="str">
        <f t="shared" si="146"/>
        <v/>
      </c>
      <c r="BP458" s="641"/>
      <c r="BQ458" s="644"/>
      <c r="BR458" s="638"/>
      <c r="BS458" s="638"/>
      <c r="BT458" s="644" t="str">
        <f t="shared" si="131"/>
        <v/>
      </c>
      <c r="BU458" s="644" t="str">
        <f t="shared" si="132"/>
        <v/>
      </c>
      <c r="BV458" s="644" t="str">
        <f>IF(F458="","",IF(OR(分岐管理シート!AE456&lt;27,分岐管理シート!AE456&gt;38),"error",""))</f>
        <v/>
      </c>
      <c r="BW458" s="644" t="str">
        <f>IF(AND(D458="R7_補正", OR(分岐管理シート!AF456&lt;27,分岐管理シート!AF456&gt;38)),"error","")</f>
        <v/>
      </c>
      <c r="BX458" s="644" t="str">
        <f>IF(F458="","",IF(OR(分岐管理シート!AG456&lt;27,分岐管理シート!AG456&gt;39),"error",""))</f>
        <v/>
      </c>
      <c r="BY458" s="644" t="str">
        <f>IF(F458="","",IF(AND(AD458="－",OR(分岐管理シート!AG456&lt;27,分岐管理シート!AG456&gt;38)),"error",IF(AND(AD458="○",分岐管理シート!AG456&lt;27),"error","")))</f>
        <v/>
      </c>
      <c r="BZ458" s="641" t="str">
        <f>IF(OR(D458="", D458="R6_補正", D458="R7_予備"),
   "",IF(F458="","",IF(AND(VLOOKUP(AE458,―!$AH$15:$AI$40,2,FALSE) &lt;= VLOOKUP(AF458,―!$AH$15:$AI$40,2,FALSE),VLOOKUP(AF458,―!$AH$15:$AI$40,2,FALSE) &lt;= VLOOKUP(AG458,―!$AH$15:$AI$40,2,FALSE)),"","error")))</f>
        <v/>
      </c>
      <c r="CA458" s="647"/>
      <c r="CB458" s="638"/>
      <c r="CC458" s="638"/>
      <c r="CD458" s="644" t="str">
        <f>IF(F458="","",IF(OR(分岐管理シート!AJ456&lt;1,分岐管理シート!AJ456&gt;88),"error",""))</f>
        <v/>
      </c>
      <c r="CE458" s="644" t="str">
        <f t="shared" si="133"/>
        <v/>
      </c>
      <c r="CF458" s="644" t="str">
        <f>IF(F458="","",IF(OR(AND(分岐管理シート!D456=4, OR(分岐管理シート!AQ456&lt;4, 分岐管理シート!AQ456&gt;9)),AND(OR(分岐管理シート!D456=8, 分岐管理シート!D456=10), OR(分岐管理シート!AQ456&lt;7, 分岐管理シート!AQ456&gt;9))),"error",""))</f>
        <v/>
      </c>
      <c r="CG458" s="644" t="str">
        <f t="shared" si="147"/>
        <v/>
      </c>
      <c r="CH458" s="644" t="str">
        <f>分岐管理シート!BD456</f>
        <v/>
      </c>
      <c r="CI458" s="666" t="str">
        <f t="shared" si="148"/>
        <v/>
      </c>
    </row>
    <row r="459" spans="1:87" ht="24" x14ac:dyDescent="0.15">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88"/>
      <c r="AN459" s="567"/>
      <c r="AO459" s="691"/>
      <c r="AP459" s="564"/>
      <c r="AQ459" s="568"/>
      <c r="AR459" s="622"/>
      <c r="AS459" s="628"/>
      <c r="AT459" s="633"/>
      <c r="AU459" s="655" t="str">
        <f t="shared" si="135"/>
        <v/>
      </c>
      <c r="AV459" s="655" t="str">
        <f t="shared" si="136"/>
        <v/>
      </c>
      <c r="AW459" s="655" t="str">
        <f t="shared" ref="AW459:AW474" si="149">IF(F459="","",IF(G459="○","","error"))</f>
        <v/>
      </c>
      <c r="AX459" s="655" t="str">
        <f t="shared" ref="AX459:AX474" si="150">IF(F459="","",IF(H459="○","","error"))</f>
        <v/>
      </c>
      <c r="AY459" s="655" t="str">
        <f t="shared" ref="AY459:AY474" si="151">IF(F459="","",IF(I459="","error",""))</f>
        <v/>
      </c>
      <c r="AZ459" s="655" t="str">
        <f>IF(F459="","",IF(OR(AND(分岐管理シート!D457=4,J459="Ⅱ．物価高の克服"),AND(分岐管理シート!D457=8,J459="米国関税措置"),AND(分岐管理シート!D457=10,J459="Ⅰ．生活の安全保障・物価高への対応")),"","error"))</f>
        <v/>
      </c>
      <c r="BA459" s="644" t="str">
        <f t="shared" ref="BA459:BA474" si="152">IF(F459="","",IF(K459="○","","error"))</f>
        <v/>
      </c>
      <c r="BB459" s="644" t="str">
        <f t="shared" si="137"/>
        <v/>
      </c>
      <c r="BC459" s="656" t="str">
        <f t="shared" si="143"/>
        <v/>
      </c>
      <c r="BD459" s="657" t="str">
        <f t="shared" si="139"/>
        <v/>
      </c>
      <c r="BE459" s="644" t="str">
        <f t="shared" si="140"/>
        <v/>
      </c>
      <c r="BF459" s="655" t="str" cm="1">
        <f t="array" ref="BF459">IF(SUMPRODUCT(COUNTIF(M459:O459, M459:O459))&gt;COUNTA(M459:O459),"error","")</f>
        <v/>
      </c>
      <c r="BG459" s="644" t="str">
        <f t="shared" si="144"/>
        <v/>
      </c>
      <c r="BH459" s="644" t="str">
        <f t="shared" si="145"/>
        <v/>
      </c>
      <c r="BI459" s="644" t="str">
        <f t="shared" si="138"/>
        <v/>
      </c>
      <c r="BJ459" s="647"/>
      <c r="BK459" s="638"/>
      <c r="BL459" s="644" t="str">
        <f t="shared" ref="BL459:BL474" si="153">IF(F459="","",IF(R459&gt;0,"","error"))</f>
        <v/>
      </c>
      <c r="BM459" s="644" t="str">
        <f t="shared" si="134"/>
        <v/>
      </c>
      <c r="BN459" s="644" t="str">
        <f t="shared" ref="BN459:BN474" si="154">IF(F459="","",IF(Q459&gt;0,"","error"))</f>
        <v/>
      </c>
      <c r="BO459" s="644" t="str">
        <f t="shared" si="146"/>
        <v/>
      </c>
      <c r="BP459" s="641"/>
      <c r="BQ459" s="644"/>
      <c r="BR459" s="638"/>
      <c r="BS459" s="638"/>
      <c r="BT459" s="644" t="str">
        <f t="shared" ref="BT459:BT474" si="155">IF(F459="","",IF(AA459="","error",""))</f>
        <v/>
      </c>
      <c r="BU459" s="644" t="str">
        <f t="shared" ref="BU459:BU474" si="156">IF(F459="","",IF(OR(AB459="",AC459="",AD459=""),"error",""))</f>
        <v/>
      </c>
      <c r="BV459" s="644" t="str">
        <f>IF(F459="","",IF(OR(分岐管理シート!AE457&lt;27,分岐管理シート!AE457&gt;38),"error",""))</f>
        <v/>
      </c>
      <c r="BW459" s="644" t="str">
        <f>IF(AND(D459="R7_補正", OR(分岐管理シート!AF457&lt;27,分岐管理シート!AF457&gt;38)),"error","")</f>
        <v/>
      </c>
      <c r="BX459" s="644" t="str">
        <f>IF(F459="","",IF(OR(分岐管理シート!AG457&lt;27,分岐管理シート!AG457&gt;39),"error",""))</f>
        <v/>
      </c>
      <c r="BY459" s="644" t="str">
        <f>IF(F459="","",IF(AND(AD459="－",OR(分岐管理シート!AG457&lt;27,分岐管理シート!AG457&gt;38)),"error",IF(AND(AD459="○",分岐管理シート!AG457&lt;27),"error","")))</f>
        <v/>
      </c>
      <c r="BZ459" s="641" t="str">
        <f>IF(OR(D459="", D459="R6_補正", D459="R7_予備"),
   "",IF(F459="","",IF(AND(VLOOKUP(AE459,―!$AH$15:$AI$40,2,FALSE) &lt;= VLOOKUP(AF459,―!$AH$15:$AI$40,2,FALSE),VLOOKUP(AF459,―!$AH$15:$AI$40,2,FALSE) &lt;= VLOOKUP(AG459,―!$AH$15:$AI$40,2,FALSE)),"","error")))</f>
        <v/>
      </c>
      <c r="CA459" s="647"/>
      <c r="CB459" s="638"/>
      <c r="CC459" s="638"/>
      <c r="CD459" s="644" t="str">
        <f>IF(F459="","",IF(OR(分岐管理シート!AJ457&lt;1,分岐管理シート!AJ457&gt;88),"error",""))</f>
        <v/>
      </c>
      <c r="CE459" s="644" t="str">
        <f t="shared" si="133"/>
        <v/>
      </c>
      <c r="CF459" s="644" t="str">
        <f>IF(F459="","",IF(OR(AND(分岐管理シート!D457=4, OR(分岐管理シート!AQ457&lt;4, 分岐管理シート!AQ457&gt;9)),AND(OR(分岐管理シート!D457=8, 分岐管理シート!D457=10), OR(分岐管理シート!AQ457&lt;7, 分岐管理シート!AQ457&gt;9))),"error",""))</f>
        <v/>
      </c>
      <c r="CG459" s="644" t="str">
        <f t="shared" si="147"/>
        <v/>
      </c>
      <c r="CH459" s="644" t="str">
        <f>分岐管理シート!BD457</f>
        <v/>
      </c>
      <c r="CI459" s="666" t="str">
        <f t="shared" si="148"/>
        <v/>
      </c>
    </row>
    <row r="460" spans="1:87" ht="24" x14ac:dyDescent="0.15">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88"/>
      <c r="AN460" s="567"/>
      <c r="AO460" s="691"/>
      <c r="AP460" s="564"/>
      <c r="AQ460" s="568"/>
      <c r="AR460" s="622"/>
      <c r="AS460" s="628"/>
      <c r="AT460" s="633"/>
      <c r="AU460" s="655" t="str">
        <f t="shared" si="135"/>
        <v/>
      </c>
      <c r="AV460" s="655" t="str">
        <f t="shared" si="136"/>
        <v/>
      </c>
      <c r="AW460" s="655" t="str">
        <f t="shared" si="149"/>
        <v/>
      </c>
      <c r="AX460" s="655" t="str">
        <f t="shared" si="150"/>
        <v/>
      </c>
      <c r="AY460" s="655" t="str">
        <f t="shared" si="151"/>
        <v/>
      </c>
      <c r="AZ460" s="655" t="str">
        <f>IF(F460="","",IF(OR(AND(分岐管理シート!D458=4,J460="Ⅱ．物価高の克服"),AND(分岐管理シート!D458=8,J460="米国関税措置"),AND(分岐管理シート!D458=10,J460="Ⅰ．生活の安全保障・物価高への対応")),"","error"))</f>
        <v/>
      </c>
      <c r="BA460" s="644" t="str">
        <f t="shared" si="152"/>
        <v/>
      </c>
      <c r="BB460" s="644" t="str">
        <f t="shared" si="137"/>
        <v/>
      </c>
      <c r="BC460" s="656" t="str">
        <f t="shared" si="143"/>
        <v/>
      </c>
      <c r="BD460" s="657" t="str">
        <f t="shared" si="139"/>
        <v/>
      </c>
      <c r="BE460" s="644" t="str">
        <f t="shared" si="140"/>
        <v/>
      </c>
      <c r="BF460" s="655" t="str" cm="1">
        <f t="array" ref="BF460">IF(SUMPRODUCT(COUNTIF(M460:O460, M460:O460))&gt;COUNTA(M460:O460),"error","")</f>
        <v/>
      </c>
      <c r="BG460" s="644" t="str">
        <f t="shared" si="144"/>
        <v/>
      </c>
      <c r="BH460" s="644" t="str">
        <f t="shared" si="145"/>
        <v/>
      </c>
      <c r="BI460" s="644" t="str">
        <f t="shared" si="138"/>
        <v/>
      </c>
      <c r="BJ460" s="647"/>
      <c r="BK460" s="638"/>
      <c r="BL460" s="644" t="str">
        <f t="shared" si="153"/>
        <v/>
      </c>
      <c r="BM460" s="644" t="str">
        <f t="shared" si="134"/>
        <v/>
      </c>
      <c r="BN460" s="644" t="str">
        <f t="shared" si="154"/>
        <v/>
      </c>
      <c r="BO460" s="644" t="str">
        <f t="shared" si="146"/>
        <v/>
      </c>
      <c r="BP460" s="641"/>
      <c r="BQ460" s="644"/>
      <c r="BR460" s="638"/>
      <c r="BS460" s="638"/>
      <c r="BT460" s="644" t="str">
        <f t="shared" si="155"/>
        <v/>
      </c>
      <c r="BU460" s="644" t="str">
        <f t="shared" si="156"/>
        <v/>
      </c>
      <c r="BV460" s="644" t="str">
        <f>IF(F460="","",IF(OR(分岐管理シート!AE458&lt;27,分岐管理シート!AE458&gt;38),"error",""))</f>
        <v/>
      </c>
      <c r="BW460" s="644" t="str">
        <f>IF(AND(D460="R7_補正", OR(分岐管理シート!AF458&lt;27,分岐管理シート!AF458&gt;38)),"error","")</f>
        <v/>
      </c>
      <c r="BX460" s="644" t="str">
        <f>IF(F460="","",IF(OR(分岐管理シート!AG458&lt;27,分岐管理シート!AG458&gt;39),"error",""))</f>
        <v/>
      </c>
      <c r="BY460" s="644" t="str">
        <f>IF(F460="","",IF(AND(AD460="－",OR(分岐管理シート!AG458&lt;27,分岐管理シート!AG458&gt;38)),"error",IF(AND(AD460="○",分岐管理シート!AG458&lt;27),"error","")))</f>
        <v/>
      </c>
      <c r="BZ460" s="641" t="str">
        <f>IF(OR(D460="", D460="R6_補正", D460="R7_予備"),
   "",IF(F460="","",IF(AND(VLOOKUP(AE460,―!$AH$15:$AI$40,2,FALSE) &lt;= VLOOKUP(AF460,―!$AH$15:$AI$40,2,FALSE),VLOOKUP(AF460,―!$AH$15:$AI$40,2,FALSE) &lt;= VLOOKUP(AG460,―!$AH$15:$AI$40,2,FALSE)),"","error")))</f>
        <v/>
      </c>
      <c r="CA460" s="647"/>
      <c r="CB460" s="638"/>
      <c r="CC460" s="638"/>
      <c r="CD460" s="644" t="str">
        <f>IF(F460="","",IF(OR(分岐管理シート!AJ458&lt;1,分岐管理シート!AJ458&gt;88),"error",""))</f>
        <v/>
      </c>
      <c r="CE460" s="644" t="str">
        <f t="shared" ref="CE460:CE474" si="157">IF(F460="","",IF(OR(AH460="",AI460="",AP460=""),"error",""))</f>
        <v/>
      </c>
      <c r="CF460" s="644" t="str">
        <f>IF(F460="","",IF(OR(AND(分岐管理シート!D458=4, OR(分岐管理シート!AQ458&lt;4, 分岐管理シート!AQ458&gt;9)),AND(OR(分岐管理シート!D458=8, 分岐管理シート!D458=10), OR(分岐管理シート!AQ458&lt;7, 分岐管理シート!AQ458&gt;9))),"error",""))</f>
        <v/>
      </c>
      <c r="CG460" s="644" t="str">
        <f t="shared" si="147"/>
        <v/>
      </c>
      <c r="CH460" s="644" t="str">
        <f>分岐管理シート!BD458</f>
        <v/>
      </c>
      <c r="CI460" s="666" t="str">
        <f t="shared" si="148"/>
        <v/>
      </c>
    </row>
    <row r="461" spans="1:87" ht="24" x14ac:dyDescent="0.15">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88"/>
      <c r="AN461" s="567"/>
      <c r="AO461" s="691"/>
      <c r="AP461" s="564"/>
      <c r="AQ461" s="568"/>
      <c r="AR461" s="622"/>
      <c r="AS461" s="628"/>
      <c r="AT461" s="633"/>
      <c r="AU461" s="655" t="str">
        <f t="shared" si="135"/>
        <v/>
      </c>
      <c r="AV461" s="655" t="str">
        <f t="shared" si="136"/>
        <v/>
      </c>
      <c r="AW461" s="655" t="str">
        <f t="shared" si="149"/>
        <v/>
      </c>
      <c r="AX461" s="655" t="str">
        <f t="shared" si="150"/>
        <v/>
      </c>
      <c r="AY461" s="655" t="str">
        <f t="shared" si="151"/>
        <v/>
      </c>
      <c r="AZ461" s="655" t="str">
        <f>IF(F461="","",IF(OR(AND(分岐管理シート!D459=4,J461="Ⅱ．物価高の克服"),AND(分岐管理シート!D459=8,J461="米国関税措置"),AND(分岐管理シート!D459=10,J461="Ⅰ．生活の安全保障・物価高への対応")),"","error"))</f>
        <v/>
      </c>
      <c r="BA461" s="644" t="str">
        <f t="shared" si="152"/>
        <v/>
      </c>
      <c r="BB461" s="644" t="str">
        <f t="shared" si="137"/>
        <v/>
      </c>
      <c r="BC461" s="656" t="str">
        <f t="shared" si="143"/>
        <v/>
      </c>
      <c r="BD461" s="657" t="str">
        <f t="shared" si="139"/>
        <v/>
      </c>
      <c r="BE461" s="644" t="str">
        <f t="shared" si="140"/>
        <v/>
      </c>
      <c r="BF461" s="655" t="str" cm="1">
        <f t="array" ref="BF461">IF(SUMPRODUCT(COUNTIF(M461:O461, M461:O461))&gt;COUNTA(M461:O461),"error","")</f>
        <v/>
      </c>
      <c r="BG461" s="644" t="str">
        <f t="shared" si="144"/>
        <v/>
      </c>
      <c r="BH461" s="644" t="str">
        <f t="shared" si="145"/>
        <v/>
      </c>
      <c r="BI461" s="644" t="str">
        <f t="shared" si="138"/>
        <v/>
      </c>
      <c r="BJ461" s="647"/>
      <c r="BK461" s="638"/>
      <c r="BL461" s="644" t="str">
        <f t="shared" si="153"/>
        <v/>
      </c>
      <c r="BM461" s="644" t="str">
        <f t="shared" si="134"/>
        <v/>
      </c>
      <c r="BN461" s="644" t="str">
        <f t="shared" si="154"/>
        <v/>
      </c>
      <c r="BO461" s="644" t="str">
        <f t="shared" si="146"/>
        <v/>
      </c>
      <c r="BP461" s="641"/>
      <c r="BQ461" s="644"/>
      <c r="BR461" s="638"/>
      <c r="BS461" s="638"/>
      <c r="BT461" s="644" t="str">
        <f t="shared" si="155"/>
        <v/>
      </c>
      <c r="BU461" s="644" t="str">
        <f t="shared" si="156"/>
        <v/>
      </c>
      <c r="BV461" s="644" t="str">
        <f>IF(F461="","",IF(OR(分岐管理シート!AE459&lt;27,分岐管理シート!AE459&gt;38),"error",""))</f>
        <v/>
      </c>
      <c r="BW461" s="644" t="str">
        <f>IF(AND(D461="R7_補正", OR(分岐管理シート!AF459&lt;27,分岐管理シート!AF459&gt;38)),"error","")</f>
        <v/>
      </c>
      <c r="BX461" s="644" t="str">
        <f>IF(F461="","",IF(OR(分岐管理シート!AG459&lt;27,分岐管理シート!AG459&gt;39),"error",""))</f>
        <v/>
      </c>
      <c r="BY461" s="644" t="str">
        <f>IF(F461="","",IF(AND(AD461="－",OR(分岐管理シート!AG459&lt;27,分岐管理シート!AG459&gt;38)),"error",IF(AND(AD461="○",分岐管理シート!AG459&lt;27),"error","")))</f>
        <v/>
      </c>
      <c r="BZ461" s="641" t="str">
        <f>IF(OR(D461="", D461="R6_補正", D461="R7_予備"),
   "",IF(F461="","",IF(AND(VLOOKUP(AE461,―!$AH$15:$AI$40,2,FALSE) &lt;= VLOOKUP(AF461,―!$AH$15:$AI$40,2,FALSE),VLOOKUP(AF461,―!$AH$15:$AI$40,2,FALSE) &lt;= VLOOKUP(AG461,―!$AH$15:$AI$40,2,FALSE)),"","error")))</f>
        <v/>
      </c>
      <c r="CA461" s="647"/>
      <c r="CB461" s="638"/>
      <c r="CC461" s="638"/>
      <c r="CD461" s="644" t="str">
        <f>IF(F461="","",IF(OR(分岐管理シート!AJ459&lt;1,分岐管理シート!AJ459&gt;88),"error",""))</f>
        <v/>
      </c>
      <c r="CE461" s="644" t="str">
        <f t="shared" si="157"/>
        <v/>
      </c>
      <c r="CF461" s="644" t="str">
        <f>IF(F461="","",IF(OR(AND(分岐管理シート!D459=4, OR(分岐管理シート!AQ459&lt;4, 分岐管理シート!AQ459&gt;9)),AND(OR(分岐管理シート!D459=8, 分岐管理シート!D459=10), OR(分岐管理シート!AQ459&lt;7, 分岐管理シート!AQ459&gt;9))),"error",""))</f>
        <v/>
      </c>
      <c r="CG461" s="644" t="str">
        <f t="shared" si="147"/>
        <v/>
      </c>
      <c r="CH461" s="644" t="str">
        <f>分岐管理シート!BD459</f>
        <v/>
      </c>
      <c r="CI461" s="666" t="str">
        <f t="shared" si="148"/>
        <v/>
      </c>
    </row>
    <row r="462" spans="1:87" ht="24" x14ac:dyDescent="0.15">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88"/>
      <c r="AN462" s="567"/>
      <c r="AO462" s="691"/>
      <c r="AP462" s="564"/>
      <c r="AQ462" s="568"/>
      <c r="AR462" s="622"/>
      <c r="AS462" s="628"/>
      <c r="AT462" s="633"/>
      <c r="AU462" s="655" t="str">
        <f t="shared" si="135"/>
        <v/>
      </c>
      <c r="AV462" s="655" t="str">
        <f t="shared" si="136"/>
        <v/>
      </c>
      <c r="AW462" s="655" t="str">
        <f t="shared" si="149"/>
        <v/>
      </c>
      <c r="AX462" s="655" t="str">
        <f t="shared" si="150"/>
        <v/>
      </c>
      <c r="AY462" s="655" t="str">
        <f t="shared" si="151"/>
        <v/>
      </c>
      <c r="AZ462" s="655" t="str">
        <f>IF(F462="","",IF(OR(AND(分岐管理シート!D460=4,J462="Ⅱ．物価高の克服"),AND(分岐管理シート!D460=8,J462="米国関税措置"),AND(分岐管理シート!D460=10,J462="Ⅰ．生活の安全保障・物価高への対応")),"","error"))</f>
        <v/>
      </c>
      <c r="BA462" s="644" t="str">
        <f t="shared" si="152"/>
        <v/>
      </c>
      <c r="BB462" s="644" t="str">
        <f t="shared" si="137"/>
        <v/>
      </c>
      <c r="BC462" s="656" t="str">
        <f t="shared" si="143"/>
        <v/>
      </c>
      <c r="BD462" s="657" t="str">
        <f t="shared" si="139"/>
        <v/>
      </c>
      <c r="BE462" s="644" t="str">
        <f t="shared" si="140"/>
        <v/>
      </c>
      <c r="BF462" s="655" t="str" cm="1">
        <f t="array" ref="BF462">IF(SUMPRODUCT(COUNTIF(M462:O462, M462:O462))&gt;COUNTA(M462:O462),"error","")</f>
        <v/>
      </c>
      <c r="BG462" s="644" t="str">
        <f t="shared" si="144"/>
        <v/>
      </c>
      <c r="BH462" s="644" t="str">
        <f t="shared" si="145"/>
        <v/>
      </c>
      <c r="BI462" s="644" t="str">
        <f t="shared" si="138"/>
        <v/>
      </c>
      <c r="BJ462" s="647"/>
      <c r="BK462" s="638"/>
      <c r="BL462" s="644" t="str">
        <f t="shared" si="153"/>
        <v/>
      </c>
      <c r="BM462" s="644" t="str">
        <f t="shared" ref="BM462:BM474" si="158">IF(F462="","",IF(R462=INT(R462),"","error"))</f>
        <v/>
      </c>
      <c r="BN462" s="644" t="str">
        <f t="shared" si="154"/>
        <v/>
      </c>
      <c r="BO462" s="644" t="str">
        <f t="shared" si="146"/>
        <v/>
      </c>
      <c r="BP462" s="641"/>
      <c r="BQ462" s="644"/>
      <c r="BR462" s="638"/>
      <c r="BS462" s="638"/>
      <c r="BT462" s="644" t="str">
        <f t="shared" si="155"/>
        <v/>
      </c>
      <c r="BU462" s="644" t="str">
        <f t="shared" si="156"/>
        <v/>
      </c>
      <c r="BV462" s="644" t="str">
        <f>IF(F462="","",IF(OR(分岐管理シート!AE460&lt;27,分岐管理シート!AE460&gt;38),"error",""))</f>
        <v/>
      </c>
      <c r="BW462" s="644" t="str">
        <f>IF(AND(D462="R7_補正", OR(分岐管理シート!AF460&lt;27,分岐管理シート!AF460&gt;38)),"error","")</f>
        <v/>
      </c>
      <c r="BX462" s="644" t="str">
        <f>IF(F462="","",IF(OR(分岐管理シート!AG460&lt;27,分岐管理シート!AG460&gt;39),"error",""))</f>
        <v/>
      </c>
      <c r="BY462" s="644" t="str">
        <f>IF(F462="","",IF(AND(AD462="－",OR(分岐管理シート!AG460&lt;27,分岐管理シート!AG460&gt;38)),"error",IF(AND(AD462="○",分岐管理シート!AG460&lt;27),"error","")))</f>
        <v/>
      </c>
      <c r="BZ462" s="641" t="str">
        <f>IF(OR(D462="", D462="R6_補正", D462="R7_予備"),
   "",IF(F462="","",IF(AND(VLOOKUP(AE462,―!$AH$15:$AI$40,2,FALSE) &lt;= VLOOKUP(AF462,―!$AH$15:$AI$40,2,FALSE),VLOOKUP(AF462,―!$AH$15:$AI$40,2,FALSE) &lt;= VLOOKUP(AG462,―!$AH$15:$AI$40,2,FALSE)),"","error")))</f>
        <v/>
      </c>
      <c r="CA462" s="647"/>
      <c r="CB462" s="638"/>
      <c r="CC462" s="638"/>
      <c r="CD462" s="644" t="str">
        <f>IF(F462="","",IF(OR(分岐管理シート!AJ460&lt;1,分岐管理シート!AJ460&gt;88),"error",""))</f>
        <v/>
      </c>
      <c r="CE462" s="644" t="str">
        <f t="shared" si="157"/>
        <v/>
      </c>
      <c r="CF462" s="644" t="str">
        <f>IF(F462="","",IF(OR(AND(分岐管理シート!D460=4, OR(分岐管理シート!AQ460&lt;4, 分岐管理シート!AQ460&gt;9)),AND(OR(分岐管理シート!D460=8, 分岐管理シート!D460=10), OR(分岐管理シート!AQ460&lt;7, 分岐管理シート!AQ460&gt;9))),"error",""))</f>
        <v/>
      </c>
      <c r="CG462" s="644" t="str">
        <f t="shared" si="147"/>
        <v/>
      </c>
      <c r="CH462" s="644" t="str">
        <f>分岐管理シート!BD460</f>
        <v/>
      </c>
      <c r="CI462" s="666" t="str">
        <f t="shared" si="148"/>
        <v/>
      </c>
    </row>
    <row r="463" spans="1:87" ht="24" x14ac:dyDescent="0.15">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88"/>
      <c r="AN463" s="567"/>
      <c r="AO463" s="691"/>
      <c r="AP463" s="564"/>
      <c r="AQ463" s="568"/>
      <c r="AR463" s="622"/>
      <c r="AS463" s="628"/>
      <c r="AT463" s="633"/>
      <c r="AU463" s="655" t="str">
        <f t="shared" si="135"/>
        <v/>
      </c>
      <c r="AV463" s="655" t="str">
        <f t="shared" ref="AV463:AV474" si="159">IF(F463="","",IF(E463="推奨事業","","error"))</f>
        <v/>
      </c>
      <c r="AW463" s="655" t="str">
        <f t="shared" si="149"/>
        <v/>
      </c>
      <c r="AX463" s="655" t="str">
        <f t="shared" si="150"/>
        <v/>
      </c>
      <c r="AY463" s="655" t="str">
        <f t="shared" si="151"/>
        <v/>
      </c>
      <c r="AZ463" s="655" t="str">
        <f>IF(F463="","",IF(OR(AND(分岐管理シート!D461=4,J463="Ⅱ．物価高の克服"),AND(分岐管理シート!D461=8,J463="米国関税措置"),AND(分岐管理シート!D461=10,J463="Ⅰ．生活の安全保障・物価高への対応")),"","error"))</f>
        <v/>
      </c>
      <c r="BA463" s="644" t="str">
        <f t="shared" si="152"/>
        <v/>
      </c>
      <c r="BB463" s="644" t="str">
        <f t="shared" ref="BB463:BB474" si="160">IF(F463="","",IF(L463="","error",""))</f>
        <v/>
      </c>
      <c r="BC463" s="656" t="str">
        <f t="shared" si="143"/>
        <v/>
      </c>
      <c r="BD463" s="657" t="str">
        <f t="shared" si="139"/>
        <v/>
      </c>
      <c r="BE463" s="644" t="str">
        <f t="shared" si="140"/>
        <v/>
      </c>
      <c r="BF463" s="655" t="str" cm="1">
        <f t="array" ref="BF463">IF(SUMPRODUCT(COUNTIF(M463:O463, M463:O463))&gt;COUNTA(M463:O463),"error","")</f>
        <v/>
      </c>
      <c r="BG463" s="644" t="str">
        <f t="shared" si="144"/>
        <v/>
      </c>
      <c r="BH463" s="644" t="str">
        <f t="shared" si="145"/>
        <v/>
      </c>
      <c r="BI463" s="644" t="str">
        <f t="shared" si="138"/>
        <v/>
      </c>
      <c r="BJ463" s="647"/>
      <c r="BK463" s="638"/>
      <c r="BL463" s="644" t="str">
        <f t="shared" si="153"/>
        <v/>
      </c>
      <c r="BM463" s="644" t="str">
        <f t="shared" si="158"/>
        <v/>
      </c>
      <c r="BN463" s="644" t="str">
        <f t="shared" si="154"/>
        <v/>
      </c>
      <c r="BO463" s="644" t="str">
        <f t="shared" si="146"/>
        <v/>
      </c>
      <c r="BP463" s="641"/>
      <c r="BQ463" s="644"/>
      <c r="BR463" s="638"/>
      <c r="BS463" s="638"/>
      <c r="BT463" s="644" t="str">
        <f t="shared" si="155"/>
        <v/>
      </c>
      <c r="BU463" s="644" t="str">
        <f t="shared" si="156"/>
        <v/>
      </c>
      <c r="BV463" s="644" t="str">
        <f>IF(F463="","",IF(OR(分岐管理シート!AE461&lt;27,分岐管理シート!AE461&gt;38),"error",""))</f>
        <v/>
      </c>
      <c r="BW463" s="644" t="str">
        <f>IF(AND(D463="R7_補正", OR(分岐管理シート!AF461&lt;27,分岐管理シート!AF461&gt;38)),"error","")</f>
        <v/>
      </c>
      <c r="BX463" s="644" t="str">
        <f>IF(F463="","",IF(OR(分岐管理シート!AG461&lt;27,分岐管理シート!AG461&gt;39),"error",""))</f>
        <v/>
      </c>
      <c r="BY463" s="644" t="str">
        <f>IF(F463="","",IF(AND(AD463="－",OR(分岐管理シート!AG461&lt;27,分岐管理シート!AG461&gt;38)),"error",IF(AND(AD463="○",分岐管理シート!AG461&lt;27),"error","")))</f>
        <v/>
      </c>
      <c r="BZ463" s="641" t="str">
        <f>IF(OR(D463="", D463="R6_補正", D463="R7_予備"),
   "",IF(F463="","",IF(AND(VLOOKUP(AE463,―!$AH$15:$AI$40,2,FALSE) &lt;= VLOOKUP(AF463,―!$AH$15:$AI$40,2,FALSE),VLOOKUP(AF463,―!$AH$15:$AI$40,2,FALSE) &lt;= VLOOKUP(AG463,―!$AH$15:$AI$40,2,FALSE)),"","error")))</f>
        <v/>
      </c>
      <c r="CA463" s="647"/>
      <c r="CB463" s="638"/>
      <c r="CC463" s="638"/>
      <c r="CD463" s="644" t="str">
        <f>IF(F463="","",IF(OR(分岐管理シート!AJ461&lt;1,分岐管理シート!AJ461&gt;88),"error",""))</f>
        <v/>
      </c>
      <c r="CE463" s="644" t="str">
        <f t="shared" si="157"/>
        <v/>
      </c>
      <c r="CF463" s="644" t="str">
        <f>IF(F463="","",IF(OR(AND(分岐管理シート!D461=4, OR(分岐管理シート!AQ461&lt;4, 分岐管理シート!AQ461&gt;9)),AND(OR(分岐管理シート!D461=8, 分岐管理シート!D461=10), OR(分岐管理シート!AQ461&lt;7, 分岐管理シート!AQ461&gt;9))),"error",""))</f>
        <v/>
      </c>
      <c r="CG463" s="644" t="str">
        <f t="shared" si="147"/>
        <v/>
      </c>
      <c r="CH463" s="644" t="str">
        <f>分岐管理シート!BD461</f>
        <v/>
      </c>
      <c r="CI463" s="666" t="str">
        <f t="shared" si="148"/>
        <v/>
      </c>
    </row>
    <row r="464" spans="1:87" ht="24" x14ac:dyDescent="0.15">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88"/>
      <c r="AN464" s="567"/>
      <c r="AO464" s="691"/>
      <c r="AP464" s="564"/>
      <c r="AQ464" s="568"/>
      <c r="AR464" s="622"/>
      <c r="AS464" s="628"/>
      <c r="AT464" s="633"/>
      <c r="AU464" s="655" t="str">
        <f t="shared" si="135"/>
        <v/>
      </c>
      <c r="AV464" s="655" t="str">
        <f t="shared" si="159"/>
        <v/>
      </c>
      <c r="AW464" s="655" t="str">
        <f t="shared" si="149"/>
        <v/>
      </c>
      <c r="AX464" s="655" t="str">
        <f t="shared" si="150"/>
        <v/>
      </c>
      <c r="AY464" s="655" t="str">
        <f t="shared" si="151"/>
        <v/>
      </c>
      <c r="AZ464" s="655" t="str">
        <f>IF(F464="","",IF(OR(AND(分岐管理シート!D462=4,J464="Ⅱ．物価高の克服"),AND(分岐管理シート!D462=8,J464="米国関税措置"),AND(分岐管理シート!D462=10,J464="Ⅰ．生活の安全保障・物価高への対応")),"","error"))</f>
        <v/>
      </c>
      <c r="BA464" s="644" t="str">
        <f t="shared" si="152"/>
        <v/>
      </c>
      <c r="BB464" s="644" t="str">
        <f t="shared" si="160"/>
        <v/>
      </c>
      <c r="BC464" s="656" t="str">
        <f t="shared" si="143"/>
        <v/>
      </c>
      <c r="BD464" s="657" t="str">
        <f t="shared" ref="BD464:BD474" si="161">IF(AND(M464="", N464&lt;&gt;""), "error", "")</f>
        <v/>
      </c>
      <c r="BE464" s="644" t="str">
        <f t="shared" ref="BE464:BE474" si="162">IF(AND(N464="", O464&lt;&gt;""), "error", "")</f>
        <v/>
      </c>
      <c r="BF464" s="655" t="str" cm="1">
        <f t="array" ref="BF464">IF(SUMPRODUCT(COUNTIF(M464:O464, M464:O464))&gt;COUNTA(M464:O464),"error","")</f>
        <v/>
      </c>
      <c r="BG464" s="644" t="str">
        <f t="shared" si="144"/>
        <v/>
      </c>
      <c r="BH464" s="644" t="str">
        <f t="shared" si="145"/>
        <v/>
      </c>
      <c r="BI464" s="644" t="str">
        <f t="shared" si="138"/>
        <v/>
      </c>
      <c r="BJ464" s="647"/>
      <c r="BK464" s="638"/>
      <c r="BL464" s="644" t="str">
        <f t="shared" si="153"/>
        <v/>
      </c>
      <c r="BM464" s="644" t="str">
        <f t="shared" si="158"/>
        <v/>
      </c>
      <c r="BN464" s="644" t="str">
        <f t="shared" si="154"/>
        <v/>
      </c>
      <c r="BO464" s="644" t="str">
        <f t="shared" si="146"/>
        <v/>
      </c>
      <c r="BP464" s="641"/>
      <c r="BQ464" s="644"/>
      <c r="BR464" s="638"/>
      <c r="BS464" s="638"/>
      <c r="BT464" s="644" t="str">
        <f t="shared" si="155"/>
        <v/>
      </c>
      <c r="BU464" s="644" t="str">
        <f t="shared" si="156"/>
        <v/>
      </c>
      <c r="BV464" s="644" t="str">
        <f>IF(F464="","",IF(OR(分岐管理シート!AE462&lt;27,分岐管理シート!AE462&gt;38),"error",""))</f>
        <v/>
      </c>
      <c r="BW464" s="644" t="str">
        <f>IF(AND(D464="R7_補正", OR(分岐管理シート!AF462&lt;27,分岐管理シート!AF462&gt;38)),"error","")</f>
        <v/>
      </c>
      <c r="BX464" s="644" t="str">
        <f>IF(F464="","",IF(OR(分岐管理シート!AG462&lt;27,分岐管理シート!AG462&gt;39),"error",""))</f>
        <v/>
      </c>
      <c r="BY464" s="644" t="str">
        <f>IF(F464="","",IF(AND(AD464="－",OR(分岐管理シート!AG462&lt;27,分岐管理シート!AG462&gt;38)),"error",IF(AND(AD464="○",分岐管理シート!AG462&lt;27),"error","")))</f>
        <v/>
      </c>
      <c r="BZ464" s="641" t="str">
        <f>IF(OR(D464="", D464="R6_補正", D464="R7_予備"),
   "",IF(F464="","",IF(AND(VLOOKUP(AE464,―!$AH$15:$AI$40,2,FALSE) &lt;= VLOOKUP(AF464,―!$AH$15:$AI$40,2,FALSE),VLOOKUP(AF464,―!$AH$15:$AI$40,2,FALSE) &lt;= VLOOKUP(AG464,―!$AH$15:$AI$40,2,FALSE)),"","error")))</f>
        <v/>
      </c>
      <c r="CA464" s="647"/>
      <c r="CB464" s="638"/>
      <c r="CC464" s="638"/>
      <c r="CD464" s="644" t="str">
        <f>IF(F464="","",IF(OR(分岐管理シート!AJ462&lt;1,分岐管理シート!AJ462&gt;88),"error",""))</f>
        <v/>
      </c>
      <c r="CE464" s="644" t="str">
        <f t="shared" si="157"/>
        <v/>
      </c>
      <c r="CF464" s="644" t="str">
        <f>IF(F464="","",IF(OR(AND(分岐管理シート!D462=4, OR(分岐管理シート!AQ462&lt;4, 分岐管理シート!AQ462&gt;9)),AND(OR(分岐管理シート!D462=8, 分岐管理シート!D462=10), OR(分岐管理シート!AQ462&lt;7, 分岐管理シート!AQ462&gt;9))),"error",""))</f>
        <v/>
      </c>
      <c r="CG464" s="644" t="str">
        <f t="shared" si="147"/>
        <v/>
      </c>
      <c r="CH464" s="644" t="str">
        <f>分岐管理シート!BD462</f>
        <v/>
      </c>
      <c r="CI464" s="666" t="str">
        <f t="shared" si="148"/>
        <v/>
      </c>
    </row>
    <row r="465" spans="1:87" ht="24" x14ac:dyDescent="0.15">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88"/>
      <c r="AN465" s="567"/>
      <c r="AO465" s="691"/>
      <c r="AP465" s="564"/>
      <c r="AQ465" s="568"/>
      <c r="AR465" s="622"/>
      <c r="AS465" s="628"/>
      <c r="AT465" s="633"/>
      <c r="AU465" s="655" t="str">
        <f t="shared" si="135"/>
        <v/>
      </c>
      <c r="AV465" s="655" t="str">
        <f t="shared" si="159"/>
        <v/>
      </c>
      <c r="AW465" s="655" t="str">
        <f t="shared" si="149"/>
        <v/>
      </c>
      <c r="AX465" s="655" t="str">
        <f t="shared" si="150"/>
        <v/>
      </c>
      <c r="AY465" s="655" t="str">
        <f t="shared" si="151"/>
        <v/>
      </c>
      <c r="AZ465" s="655" t="str">
        <f>IF(F465="","",IF(OR(AND(分岐管理シート!D463=4,J465="Ⅱ．物価高の克服"),AND(分岐管理シート!D463=8,J465="米国関税措置"),AND(分岐管理シート!D463=10,J465="Ⅰ．生活の安全保障・物価高への対応")),"","error"))</f>
        <v/>
      </c>
      <c r="BA465" s="644" t="str">
        <f t="shared" si="152"/>
        <v/>
      </c>
      <c r="BB465" s="644" t="str">
        <f t="shared" si="160"/>
        <v/>
      </c>
      <c r="BC465" s="656" t="str">
        <f t="shared" ref="BC465:BC475" si="165">IF(AND(L465&lt;&gt;"①食料品の物価高騰に対する特別加算", M465&lt;&gt;"", N465&lt;&gt;""), "error", "")</f>
        <v/>
      </c>
      <c r="BD465" s="657" t="str">
        <f t="shared" si="161"/>
        <v/>
      </c>
      <c r="BE465" s="644" t="str">
        <f t="shared" si="162"/>
        <v/>
      </c>
      <c r="BF465" s="655" t="str" cm="1">
        <f t="array" ref="BF465">IF(SUMPRODUCT(COUNTIF(M465:O465, M465:O465))&gt;COUNTA(M465:O465),"error","")</f>
        <v/>
      </c>
      <c r="BG465" s="644" t="str">
        <f t="shared" ref="BG465:BG474" si="166">IF(AND(COUNTIF(L465,"*推奨*")&gt;0,P465=""),"error","")</f>
        <v/>
      </c>
      <c r="BH465" s="644" t="str">
        <f t="shared" ref="BH465:BH474" si="167">IF(AND(COUNTIF(L465,"*推奨*")&lt;1,P465&lt;&gt;""),"error","")</f>
        <v/>
      </c>
      <c r="BI465" s="644" t="str">
        <f t="shared" si="138"/>
        <v/>
      </c>
      <c r="BJ465" s="647"/>
      <c r="BK465" s="638"/>
      <c r="BL465" s="644" t="str">
        <f t="shared" si="153"/>
        <v/>
      </c>
      <c r="BM465" s="644" t="str">
        <f t="shared" si="158"/>
        <v/>
      </c>
      <c r="BN465" s="644" t="str">
        <f t="shared" si="154"/>
        <v/>
      </c>
      <c r="BO465" s="644" t="str">
        <f t="shared" ref="BO465:BO474" si="168">IF(AND(D465="R7_補正",Z465&gt;Q465), "error","")</f>
        <v/>
      </c>
      <c r="BP465" s="641"/>
      <c r="BQ465" s="644"/>
      <c r="BR465" s="638"/>
      <c r="BS465" s="638"/>
      <c r="BT465" s="644" t="str">
        <f t="shared" si="155"/>
        <v/>
      </c>
      <c r="BU465" s="644" t="str">
        <f t="shared" si="156"/>
        <v/>
      </c>
      <c r="BV465" s="644" t="str">
        <f>IF(F465="","",IF(OR(分岐管理シート!AE463&lt;27,分岐管理シート!AE463&gt;38),"error",""))</f>
        <v/>
      </c>
      <c r="BW465" s="644" t="str">
        <f>IF(AND(D465="R7_補正", OR(分岐管理シート!AF463&lt;27,分岐管理シート!AF463&gt;38)),"error","")</f>
        <v/>
      </c>
      <c r="BX465" s="644" t="str">
        <f>IF(F465="","",IF(OR(分岐管理シート!AG463&lt;27,分岐管理シート!AG463&gt;39),"error",""))</f>
        <v/>
      </c>
      <c r="BY465" s="644" t="str">
        <f>IF(F465="","",IF(AND(AD465="－",OR(分岐管理シート!AG463&lt;27,分岐管理シート!AG463&gt;38)),"error",IF(AND(AD465="○",分岐管理シート!AG463&lt;27),"error","")))</f>
        <v/>
      </c>
      <c r="BZ465" s="641" t="str">
        <f>IF(OR(D465="", D465="R6_補正", D465="R7_予備"),
   "",IF(F465="","",IF(AND(VLOOKUP(AE465,―!$AH$15:$AI$40,2,FALSE) &lt;= VLOOKUP(AF465,―!$AH$15:$AI$40,2,FALSE),VLOOKUP(AF465,―!$AH$15:$AI$40,2,FALSE) &lt;= VLOOKUP(AG465,―!$AH$15:$AI$40,2,FALSE)),"","error")))</f>
        <v/>
      </c>
      <c r="CA465" s="647"/>
      <c r="CB465" s="638"/>
      <c r="CC465" s="638"/>
      <c r="CD465" s="644" t="str">
        <f>IF(F465="","",IF(OR(分岐管理シート!AJ463&lt;1,分岐管理シート!AJ463&gt;88),"error",""))</f>
        <v/>
      </c>
      <c r="CE465" s="644" t="str">
        <f t="shared" si="157"/>
        <v/>
      </c>
      <c r="CF465" s="644" t="str">
        <f>IF(F465="","",IF(OR(AND(分岐管理シート!D463=4, OR(分岐管理シート!AQ463&lt;4, 分岐管理シート!AQ463&gt;9)),AND(OR(分岐管理シート!D463=8, 分岐管理シート!D463=10), OR(分岐管理シート!AQ463&lt;7, 分岐管理シート!AQ463&gt;9))),"error",""))</f>
        <v/>
      </c>
      <c r="CG465" s="644" t="str">
        <f t="shared" ref="CG465:CG474" si="169">IF(F465="","",IF(AND(OR(D465="R7_予備",D465="R7_補正"),OR(AR465="R6当初（地）",AR465="R6補正（地）",AR465="R6予備費（地）")),"error",""))</f>
        <v/>
      </c>
      <c r="CH465" s="644" t="str">
        <f>分岐管理シート!BD463</f>
        <v/>
      </c>
      <c r="CI465" s="666"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4" x14ac:dyDescent="0.15">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88"/>
      <c r="AN466" s="567"/>
      <c r="AO466" s="691"/>
      <c r="AP466" s="564"/>
      <c r="AQ466" s="568"/>
      <c r="AR466" s="622"/>
      <c r="AS466" s="628"/>
      <c r="AT466" s="633"/>
      <c r="AU466" s="655" t="str">
        <f t="shared" ref="AU466:AU474" si="171">IF(F466="","",IF(OR(D466="R6_補正",D466="R7_予備",D466="R7_補正"),"","error"))</f>
        <v/>
      </c>
      <c r="AV466" s="655" t="str">
        <f t="shared" si="159"/>
        <v/>
      </c>
      <c r="AW466" s="655" t="str">
        <f t="shared" si="149"/>
        <v/>
      </c>
      <c r="AX466" s="655" t="str">
        <f t="shared" si="150"/>
        <v/>
      </c>
      <c r="AY466" s="655" t="str">
        <f t="shared" si="151"/>
        <v/>
      </c>
      <c r="AZ466" s="655" t="str">
        <f>IF(F466="","",IF(OR(AND(分岐管理シート!D464=4,J466="Ⅱ．物価高の克服"),AND(分岐管理シート!D464=8,J466="米国関税措置"),AND(分岐管理シート!D464=10,J466="Ⅰ．生活の安全保障・物価高への対応")),"","error"))</f>
        <v/>
      </c>
      <c r="BA466" s="644" t="str">
        <f t="shared" si="152"/>
        <v/>
      </c>
      <c r="BB466" s="644" t="str">
        <f t="shared" si="160"/>
        <v/>
      </c>
      <c r="BC466" s="656" t="str">
        <f t="shared" si="165"/>
        <v/>
      </c>
      <c r="BD466" s="657" t="str">
        <f t="shared" si="161"/>
        <v/>
      </c>
      <c r="BE466" s="644" t="str">
        <f t="shared" si="162"/>
        <v/>
      </c>
      <c r="BF466" s="655" t="str" cm="1">
        <f t="array" ref="BF466">IF(SUMPRODUCT(COUNTIF(M466:O466, M466:O466))&gt;COUNTA(M466:O466),"error","")</f>
        <v/>
      </c>
      <c r="BG466" s="644" t="str">
        <f t="shared" si="166"/>
        <v/>
      </c>
      <c r="BH466" s="644" t="str">
        <f t="shared" si="167"/>
        <v/>
      </c>
      <c r="BI466" s="644" t="str">
        <f t="shared" ref="BI466:BI474" si="172">IF(F466="","",IF(OR(AND(D466="R6_補正",S466&gt;0,W466=0,X466=0),AND(D466="R7_予備",S466=0,W466&gt;0,X466=0),AND(D466="R7_補正",S466=0,W466=0,X466&gt;0)),"","error"))</f>
        <v/>
      </c>
      <c r="BJ466" s="647"/>
      <c r="BK466" s="638"/>
      <c r="BL466" s="644" t="str">
        <f t="shared" si="153"/>
        <v/>
      </c>
      <c r="BM466" s="644" t="str">
        <f t="shared" si="158"/>
        <v/>
      </c>
      <c r="BN466" s="644" t="str">
        <f t="shared" si="154"/>
        <v/>
      </c>
      <c r="BO466" s="644" t="str">
        <f t="shared" si="168"/>
        <v/>
      </c>
      <c r="BP466" s="641"/>
      <c r="BQ466" s="644"/>
      <c r="BR466" s="638"/>
      <c r="BS466" s="638"/>
      <c r="BT466" s="644" t="str">
        <f t="shared" si="155"/>
        <v/>
      </c>
      <c r="BU466" s="644" t="str">
        <f t="shared" si="156"/>
        <v/>
      </c>
      <c r="BV466" s="644" t="str">
        <f>IF(F466="","",IF(OR(分岐管理シート!AE464&lt;27,分岐管理シート!AE464&gt;38),"error",""))</f>
        <v/>
      </c>
      <c r="BW466" s="644" t="str">
        <f>IF(AND(D466="R7_補正", OR(分岐管理シート!AF464&lt;27,分岐管理シート!AF464&gt;38)),"error","")</f>
        <v/>
      </c>
      <c r="BX466" s="644" t="str">
        <f>IF(F466="","",IF(OR(分岐管理シート!AG464&lt;27,分岐管理シート!AG464&gt;39),"error",""))</f>
        <v/>
      </c>
      <c r="BY466" s="644" t="str">
        <f>IF(F466="","",IF(AND(AD466="－",OR(分岐管理シート!AG464&lt;27,分岐管理シート!AG464&gt;38)),"error",IF(AND(AD466="○",分岐管理シート!AG464&lt;27),"error","")))</f>
        <v/>
      </c>
      <c r="BZ466" s="641" t="str">
        <f>IF(OR(D466="", D466="R6_補正", D466="R7_予備"),
   "",IF(F466="","",IF(AND(VLOOKUP(AE466,―!$AH$15:$AI$40,2,FALSE) &lt;= VLOOKUP(AF466,―!$AH$15:$AI$40,2,FALSE),VLOOKUP(AF466,―!$AH$15:$AI$40,2,FALSE) &lt;= VLOOKUP(AG466,―!$AH$15:$AI$40,2,FALSE)),"","error")))</f>
        <v/>
      </c>
      <c r="CA466" s="647"/>
      <c r="CB466" s="638"/>
      <c r="CC466" s="638"/>
      <c r="CD466" s="644" t="str">
        <f>IF(F466="","",IF(OR(分岐管理シート!AJ464&lt;1,分岐管理シート!AJ464&gt;88),"error",""))</f>
        <v/>
      </c>
      <c r="CE466" s="644" t="str">
        <f t="shared" si="157"/>
        <v/>
      </c>
      <c r="CF466" s="644" t="str">
        <f>IF(F466="","",IF(OR(AND(分岐管理シート!D464=4, OR(分岐管理シート!AQ464&lt;4, 分岐管理シート!AQ464&gt;9)),AND(OR(分岐管理シート!D464=8, 分岐管理シート!D464=10), OR(分岐管理シート!AQ464&lt;7, 分岐管理シート!AQ464&gt;9))),"error",""))</f>
        <v/>
      </c>
      <c r="CG466" s="644" t="str">
        <f t="shared" si="169"/>
        <v/>
      </c>
      <c r="CH466" s="644" t="str">
        <f>分岐管理シート!BD464</f>
        <v/>
      </c>
      <c r="CI466" s="666" t="str">
        <f t="shared" si="170"/>
        <v/>
      </c>
    </row>
    <row r="467" spans="1:87" ht="24" x14ac:dyDescent="0.15">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88"/>
      <c r="AN467" s="567"/>
      <c r="AO467" s="691"/>
      <c r="AP467" s="564"/>
      <c r="AQ467" s="568"/>
      <c r="AR467" s="622"/>
      <c r="AS467" s="628"/>
      <c r="AT467" s="633"/>
      <c r="AU467" s="655" t="str">
        <f t="shared" si="171"/>
        <v/>
      </c>
      <c r="AV467" s="655" t="str">
        <f t="shared" si="159"/>
        <v/>
      </c>
      <c r="AW467" s="655" t="str">
        <f t="shared" si="149"/>
        <v/>
      </c>
      <c r="AX467" s="655" t="str">
        <f t="shared" si="150"/>
        <v/>
      </c>
      <c r="AY467" s="655" t="str">
        <f t="shared" si="151"/>
        <v/>
      </c>
      <c r="AZ467" s="655" t="str">
        <f>IF(F467="","",IF(OR(AND(分岐管理シート!D465=4,J467="Ⅱ．物価高の克服"),AND(分岐管理シート!D465=8,J467="米国関税措置"),AND(分岐管理シート!D465=10,J467="Ⅰ．生活の安全保障・物価高への対応")),"","error"))</f>
        <v/>
      </c>
      <c r="BA467" s="644" t="str">
        <f t="shared" si="152"/>
        <v/>
      </c>
      <c r="BB467" s="644" t="str">
        <f t="shared" si="160"/>
        <v/>
      </c>
      <c r="BC467" s="656" t="str">
        <f t="shared" si="165"/>
        <v/>
      </c>
      <c r="BD467" s="657" t="str">
        <f t="shared" si="161"/>
        <v/>
      </c>
      <c r="BE467" s="644" t="str">
        <f t="shared" si="162"/>
        <v/>
      </c>
      <c r="BF467" s="655" t="str" cm="1">
        <f t="array" ref="BF467">IF(SUMPRODUCT(COUNTIF(M467:O467, M467:O467))&gt;COUNTA(M467:O467),"error","")</f>
        <v/>
      </c>
      <c r="BG467" s="644" t="str">
        <f t="shared" si="166"/>
        <v/>
      </c>
      <c r="BH467" s="644" t="str">
        <f t="shared" si="167"/>
        <v/>
      </c>
      <c r="BI467" s="644" t="str">
        <f t="shared" si="172"/>
        <v/>
      </c>
      <c r="BJ467" s="647"/>
      <c r="BK467" s="638"/>
      <c r="BL467" s="644" t="str">
        <f t="shared" si="153"/>
        <v/>
      </c>
      <c r="BM467" s="644" t="str">
        <f t="shared" si="158"/>
        <v/>
      </c>
      <c r="BN467" s="644" t="str">
        <f t="shared" si="154"/>
        <v/>
      </c>
      <c r="BO467" s="644" t="str">
        <f t="shared" si="168"/>
        <v/>
      </c>
      <c r="BP467" s="641"/>
      <c r="BQ467" s="644"/>
      <c r="BR467" s="638"/>
      <c r="BS467" s="638"/>
      <c r="BT467" s="644" t="str">
        <f t="shared" si="155"/>
        <v/>
      </c>
      <c r="BU467" s="644" t="str">
        <f t="shared" si="156"/>
        <v/>
      </c>
      <c r="BV467" s="644" t="str">
        <f>IF(F467="","",IF(OR(分岐管理シート!AE465&lt;27,分岐管理シート!AE465&gt;38),"error",""))</f>
        <v/>
      </c>
      <c r="BW467" s="644" t="str">
        <f>IF(AND(D467="R7_補正", OR(分岐管理シート!AF465&lt;27,分岐管理シート!AF465&gt;38)),"error","")</f>
        <v/>
      </c>
      <c r="BX467" s="644" t="str">
        <f>IF(F467="","",IF(OR(分岐管理シート!AG465&lt;27,分岐管理シート!AG465&gt;39),"error",""))</f>
        <v/>
      </c>
      <c r="BY467" s="644" t="str">
        <f>IF(F467="","",IF(AND(AD467="－",OR(分岐管理シート!AG465&lt;27,分岐管理シート!AG465&gt;38)),"error",IF(AND(AD467="○",分岐管理シート!AG465&lt;27),"error","")))</f>
        <v/>
      </c>
      <c r="BZ467" s="641" t="str">
        <f>IF(OR(D467="", D467="R6_補正", D467="R7_予備"),
   "",IF(F467="","",IF(AND(VLOOKUP(AE467,―!$AH$15:$AI$40,2,FALSE) &lt;= VLOOKUP(AF467,―!$AH$15:$AI$40,2,FALSE),VLOOKUP(AF467,―!$AH$15:$AI$40,2,FALSE) &lt;= VLOOKUP(AG467,―!$AH$15:$AI$40,2,FALSE)),"","error")))</f>
        <v/>
      </c>
      <c r="CA467" s="647"/>
      <c r="CB467" s="638"/>
      <c r="CC467" s="638"/>
      <c r="CD467" s="644" t="str">
        <f>IF(F467="","",IF(OR(分岐管理シート!AJ465&lt;1,分岐管理シート!AJ465&gt;88),"error",""))</f>
        <v/>
      </c>
      <c r="CE467" s="644" t="str">
        <f t="shared" si="157"/>
        <v/>
      </c>
      <c r="CF467" s="644" t="str">
        <f>IF(F467="","",IF(OR(AND(分岐管理シート!D465=4, OR(分岐管理シート!AQ465&lt;4, 分岐管理シート!AQ465&gt;9)),AND(OR(分岐管理シート!D465=8, 分岐管理シート!D465=10), OR(分岐管理シート!AQ465&lt;7, 分岐管理シート!AQ465&gt;9))),"error",""))</f>
        <v/>
      </c>
      <c r="CG467" s="644" t="str">
        <f t="shared" si="169"/>
        <v/>
      </c>
      <c r="CH467" s="644" t="str">
        <f>分岐管理シート!BD465</f>
        <v/>
      </c>
      <c r="CI467" s="666" t="str">
        <f t="shared" si="170"/>
        <v/>
      </c>
    </row>
    <row r="468" spans="1:87" ht="24" x14ac:dyDescent="0.15">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88"/>
      <c r="AN468" s="567"/>
      <c r="AO468" s="691"/>
      <c r="AP468" s="564"/>
      <c r="AQ468" s="568"/>
      <c r="AR468" s="622"/>
      <c r="AS468" s="628"/>
      <c r="AT468" s="633"/>
      <c r="AU468" s="655" t="str">
        <f t="shared" si="171"/>
        <v/>
      </c>
      <c r="AV468" s="655" t="str">
        <f t="shared" si="159"/>
        <v/>
      </c>
      <c r="AW468" s="655" t="str">
        <f t="shared" si="149"/>
        <v/>
      </c>
      <c r="AX468" s="655" t="str">
        <f t="shared" si="150"/>
        <v/>
      </c>
      <c r="AY468" s="655" t="str">
        <f t="shared" si="151"/>
        <v/>
      </c>
      <c r="AZ468" s="655" t="str">
        <f>IF(F468="","",IF(OR(AND(分岐管理シート!D466=4,J468="Ⅱ．物価高の克服"),AND(分岐管理シート!D466=8,J468="米国関税措置"),AND(分岐管理シート!D466=10,J468="Ⅰ．生活の安全保障・物価高への対応")),"","error"))</f>
        <v/>
      </c>
      <c r="BA468" s="644" t="str">
        <f t="shared" si="152"/>
        <v/>
      </c>
      <c r="BB468" s="644" t="str">
        <f t="shared" si="160"/>
        <v/>
      </c>
      <c r="BC468" s="656" t="str">
        <f t="shared" si="165"/>
        <v/>
      </c>
      <c r="BD468" s="657" t="str">
        <f t="shared" si="161"/>
        <v/>
      </c>
      <c r="BE468" s="644" t="str">
        <f t="shared" si="162"/>
        <v/>
      </c>
      <c r="BF468" s="655" t="str" cm="1">
        <f t="array" ref="BF468">IF(SUMPRODUCT(COUNTIF(M468:O468, M468:O468))&gt;COUNTA(M468:O468),"error","")</f>
        <v/>
      </c>
      <c r="BG468" s="644" t="str">
        <f t="shared" si="166"/>
        <v/>
      </c>
      <c r="BH468" s="644" t="str">
        <f t="shared" si="167"/>
        <v/>
      </c>
      <c r="BI468" s="644" t="str">
        <f t="shared" si="172"/>
        <v/>
      </c>
      <c r="BJ468" s="647"/>
      <c r="BK468" s="638"/>
      <c r="BL468" s="644" t="str">
        <f t="shared" si="153"/>
        <v/>
      </c>
      <c r="BM468" s="644" t="str">
        <f t="shared" si="158"/>
        <v/>
      </c>
      <c r="BN468" s="644" t="str">
        <f t="shared" si="154"/>
        <v/>
      </c>
      <c r="BO468" s="644" t="str">
        <f t="shared" si="168"/>
        <v/>
      </c>
      <c r="BP468" s="641"/>
      <c r="BQ468" s="644"/>
      <c r="BR468" s="638"/>
      <c r="BS468" s="638"/>
      <c r="BT468" s="644" t="str">
        <f t="shared" si="155"/>
        <v/>
      </c>
      <c r="BU468" s="644" t="str">
        <f t="shared" si="156"/>
        <v/>
      </c>
      <c r="BV468" s="644" t="str">
        <f>IF(F468="","",IF(OR(分岐管理シート!AE466&lt;27,分岐管理シート!AE466&gt;38),"error",""))</f>
        <v/>
      </c>
      <c r="BW468" s="644" t="str">
        <f>IF(AND(D468="R7_補正", OR(分岐管理シート!AF466&lt;27,分岐管理シート!AF466&gt;38)),"error","")</f>
        <v/>
      </c>
      <c r="BX468" s="644" t="str">
        <f>IF(F468="","",IF(OR(分岐管理シート!AG466&lt;27,分岐管理シート!AG466&gt;39),"error",""))</f>
        <v/>
      </c>
      <c r="BY468" s="644" t="str">
        <f>IF(F468="","",IF(AND(AD468="－",OR(分岐管理シート!AG466&lt;27,分岐管理シート!AG466&gt;38)),"error",IF(AND(AD468="○",分岐管理シート!AG466&lt;27),"error","")))</f>
        <v/>
      </c>
      <c r="BZ468" s="641" t="str">
        <f>IF(OR(D468="", D468="R6_補正", D468="R7_予備"),
   "",IF(F468="","",IF(AND(VLOOKUP(AE468,―!$AH$15:$AI$40,2,FALSE) &lt;= VLOOKUP(AF468,―!$AH$15:$AI$40,2,FALSE),VLOOKUP(AF468,―!$AH$15:$AI$40,2,FALSE) &lt;= VLOOKUP(AG468,―!$AH$15:$AI$40,2,FALSE)),"","error")))</f>
        <v/>
      </c>
      <c r="CA468" s="647"/>
      <c r="CB468" s="638"/>
      <c r="CC468" s="638"/>
      <c r="CD468" s="644" t="str">
        <f>IF(F468="","",IF(OR(分岐管理シート!AJ466&lt;1,分岐管理シート!AJ466&gt;88),"error",""))</f>
        <v/>
      </c>
      <c r="CE468" s="644" t="str">
        <f t="shared" si="157"/>
        <v/>
      </c>
      <c r="CF468" s="644" t="str">
        <f>IF(F468="","",IF(OR(AND(分岐管理シート!D466=4, OR(分岐管理シート!AQ466&lt;4, 分岐管理シート!AQ466&gt;9)),AND(OR(分岐管理シート!D466=8, 分岐管理シート!D466=10), OR(分岐管理シート!AQ466&lt;7, 分岐管理シート!AQ466&gt;9))),"error",""))</f>
        <v/>
      </c>
      <c r="CG468" s="644" t="str">
        <f t="shared" si="169"/>
        <v/>
      </c>
      <c r="CH468" s="644" t="str">
        <f>分岐管理シート!BD466</f>
        <v/>
      </c>
      <c r="CI468" s="666" t="str">
        <f t="shared" si="170"/>
        <v/>
      </c>
    </row>
    <row r="469" spans="1:87" ht="24" x14ac:dyDescent="0.15">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88"/>
      <c r="AN469" s="567"/>
      <c r="AO469" s="691"/>
      <c r="AP469" s="564"/>
      <c r="AQ469" s="568"/>
      <c r="AR469" s="622"/>
      <c r="AS469" s="629"/>
      <c r="AT469" s="634"/>
      <c r="AU469" s="655" t="str">
        <f t="shared" si="171"/>
        <v/>
      </c>
      <c r="AV469" s="655" t="str">
        <f t="shared" si="159"/>
        <v/>
      </c>
      <c r="AW469" s="655" t="str">
        <f t="shared" si="149"/>
        <v/>
      </c>
      <c r="AX469" s="655" t="str">
        <f t="shared" si="150"/>
        <v/>
      </c>
      <c r="AY469" s="655" t="str">
        <f t="shared" si="151"/>
        <v/>
      </c>
      <c r="AZ469" s="655" t="str">
        <f>IF(F469="","",IF(OR(AND(分岐管理シート!D467=4,J469="Ⅱ．物価高の克服"),AND(分岐管理シート!D467=8,J469="米国関税措置"),AND(分岐管理シート!D467=10,J469="Ⅰ．生活の安全保障・物価高への対応")),"","error"))</f>
        <v/>
      </c>
      <c r="BA469" s="644" t="str">
        <f t="shared" si="152"/>
        <v/>
      </c>
      <c r="BB469" s="644" t="str">
        <f t="shared" si="160"/>
        <v/>
      </c>
      <c r="BC469" s="656" t="str">
        <f t="shared" si="165"/>
        <v/>
      </c>
      <c r="BD469" s="657" t="str">
        <f t="shared" si="161"/>
        <v/>
      </c>
      <c r="BE469" s="644" t="str">
        <f t="shared" si="162"/>
        <v/>
      </c>
      <c r="BF469" s="655" t="str" cm="1">
        <f t="array" ref="BF469">IF(SUMPRODUCT(COUNTIF(M469:O469, M469:O469))&gt;COUNTA(M469:O469),"error","")</f>
        <v/>
      </c>
      <c r="BG469" s="644" t="str">
        <f t="shared" si="166"/>
        <v/>
      </c>
      <c r="BH469" s="644" t="str">
        <f t="shared" si="167"/>
        <v/>
      </c>
      <c r="BI469" s="644" t="str">
        <f t="shared" si="172"/>
        <v/>
      </c>
      <c r="BJ469" s="647"/>
      <c r="BK469" s="638"/>
      <c r="BL469" s="644" t="str">
        <f t="shared" si="153"/>
        <v/>
      </c>
      <c r="BM469" s="644" t="str">
        <f t="shared" si="158"/>
        <v/>
      </c>
      <c r="BN469" s="644" t="str">
        <f t="shared" si="154"/>
        <v/>
      </c>
      <c r="BO469" s="644" t="str">
        <f t="shared" si="168"/>
        <v/>
      </c>
      <c r="BP469" s="641"/>
      <c r="BQ469" s="644"/>
      <c r="BR469" s="638"/>
      <c r="BS469" s="638"/>
      <c r="BT469" s="644" t="str">
        <f t="shared" si="155"/>
        <v/>
      </c>
      <c r="BU469" s="644" t="str">
        <f t="shared" si="156"/>
        <v/>
      </c>
      <c r="BV469" s="644" t="str">
        <f>IF(F469="","",IF(OR(分岐管理シート!AE467&lt;27,分岐管理シート!AE467&gt;38),"error",""))</f>
        <v/>
      </c>
      <c r="BW469" s="644" t="str">
        <f>IF(AND(D469="R7_補正", OR(分岐管理シート!AF467&lt;27,分岐管理シート!AF467&gt;38)),"error","")</f>
        <v/>
      </c>
      <c r="BX469" s="644" t="str">
        <f>IF(F469="","",IF(OR(分岐管理シート!AG467&lt;27,分岐管理シート!AG467&gt;39),"error",""))</f>
        <v/>
      </c>
      <c r="BY469" s="644" t="str">
        <f>IF(F469="","",IF(AND(AD469="－",OR(分岐管理シート!AG467&lt;27,分岐管理シート!AG467&gt;38)),"error",IF(AND(AD469="○",分岐管理シート!AG467&lt;27),"error","")))</f>
        <v/>
      </c>
      <c r="BZ469" s="641" t="str">
        <f>IF(OR(D469="", D469="R6_補正", D469="R7_予備"),
   "",IF(F469="","",IF(AND(VLOOKUP(AE469,―!$AH$15:$AI$40,2,FALSE) &lt;= VLOOKUP(AF469,―!$AH$15:$AI$40,2,FALSE),VLOOKUP(AF469,―!$AH$15:$AI$40,2,FALSE) &lt;= VLOOKUP(AG469,―!$AH$15:$AI$40,2,FALSE)),"","error")))</f>
        <v/>
      </c>
      <c r="CA469" s="647"/>
      <c r="CB469" s="638"/>
      <c r="CC469" s="638"/>
      <c r="CD469" s="644" t="str">
        <f>IF(F469="","",IF(OR(分岐管理シート!AJ467&lt;1,分岐管理シート!AJ467&gt;88),"error",""))</f>
        <v/>
      </c>
      <c r="CE469" s="644" t="str">
        <f t="shared" si="157"/>
        <v/>
      </c>
      <c r="CF469" s="644" t="str">
        <f>IF(F469="","",IF(OR(AND(分岐管理シート!D467=4, OR(分岐管理シート!AQ467&lt;4, 分岐管理シート!AQ467&gt;9)),AND(OR(分岐管理シート!D467=8, 分岐管理シート!D467=10), OR(分岐管理シート!AQ467&lt;7, 分岐管理シート!AQ467&gt;9))),"error",""))</f>
        <v/>
      </c>
      <c r="CG469" s="644" t="str">
        <f t="shared" si="169"/>
        <v/>
      </c>
      <c r="CH469" s="644" t="str">
        <f>分岐管理シート!BD467</f>
        <v/>
      </c>
      <c r="CI469" s="666" t="str">
        <f t="shared" si="170"/>
        <v/>
      </c>
    </row>
    <row r="470" spans="1:87" ht="24" x14ac:dyDescent="0.15">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88"/>
      <c r="AN470" s="567"/>
      <c r="AO470" s="691"/>
      <c r="AP470" s="564"/>
      <c r="AQ470" s="568"/>
      <c r="AR470" s="622"/>
      <c r="AS470" s="630"/>
      <c r="AT470" s="635"/>
      <c r="AU470" s="655" t="str">
        <f t="shared" si="171"/>
        <v/>
      </c>
      <c r="AV470" s="655" t="str">
        <f t="shared" si="159"/>
        <v/>
      </c>
      <c r="AW470" s="655" t="str">
        <f t="shared" si="149"/>
        <v/>
      </c>
      <c r="AX470" s="655" t="str">
        <f t="shared" si="150"/>
        <v/>
      </c>
      <c r="AY470" s="655" t="str">
        <f t="shared" si="151"/>
        <v/>
      </c>
      <c r="AZ470" s="655" t="str">
        <f>IF(F470="","",IF(OR(AND(分岐管理シート!D468=4,J470="Ⅱ．物価高の克服"),AND(分岐管理シート!D468=8,J470="米国関税措置"),AND(分岐管理シート!D468=10,J470="Ⅰ．生活の安全保障・物価高への対応")),"","error"))</f>
        <v/>
      </c>
      <c r="BA470" s="644" t="str">
        <f t="shared" si="152"/>
        <v/>
      </c>
      <c r="BB470" s="644" t="str">
        <f t="shared" si="160"/>
        <v/>
      </c>
      <c r="BC470" s="656" t="str">
        <f t="shared" si="165"/>
        <v/>
      </c>
      <c r="BD470" s="657" t="str">
        <f t="shared" si="161"/>
        <v/>
      </c>
      <c r="BE470" s="644" t="str">
        <f t="shared" si="162"/>
        <v/>
      </c>
      <c r="BF470" s="655" t="str" cm="1">
        <f t="array" ref="BF470">IF(SUMPRODUCT(COUNTIF(M470:O470, M470:O470))&gt;COUNTA(M470:O470),"error","")</f>
        <v/>
      </c>
      <c r="BG470" s="644" t="str">
        <f t="shared" si="166"/>
        <v/>
      </c>
      <c r="BH470" s="644" t="str">
        <f t="shared" si="167"/>
        <v/>
      </c>
      <c r="BI470" s="644" t="str">
        <f t="shared" si="172"/>
        <v/>
      </c>
      <c r="BJ470" s="647"/>
      <c r="BK470" s="638"/>
      <c r="BL470" s="644" t="str">
        <f t="shared" si="153"/>
        <v/>
      </c>
      <c r="BM470" s="644" t="str">
        <f t="shared" si="158"/>
        <v/>
      </c>
      <c r="BN470" s="644" t="str">
        <f t="shared" si="154"/>
        <v/>
      </c>
      <c r="BO470" s="644" t="str">
        <f t="shared" si="168"/>
        <v/>
      </c>
      <c r="BP470" s="641"/>
      <c r="BQ470" s="644"/>
      <c r="BR470" s="638"/>
      <c r="BS470" s="638"/>
      <c r="BT470" s="644" t="str">
        <f t="shared" si="155"/>
        <v/>
      </c>
      <c r="BU470" s="644" t="str">
        <f t="shared" si="156"/>
        <v/>
      </c>
      <c r="BV470" s="644" t="str">
        <f>IF(F470="","",IF(OR(分岐管理シート!AE468&lt;27,分岐管理シート!AE468&gt;38),"error",""))</f>
        <v/>
      </c>
      <c r="BW470" s="644" t="str">
        <f>IF(AND(D470="R7_補正", OR(分岐管理シート!AF468&lt;27,分岐管理シート!AF468&gt;38)),"error","")</f>
        <v/>
      </c>
      <c r="BX470" s="644" t="str">
        <f>IF(F470="","",IF(OR(分岐管理シート!AG468&lt;27,分岐管理シート!AG468&gt;39),"error",""))</f>
        <v/>
      </c>
      <c r="BY470" s="644" t="str">
        <f>IF(F470="","",IF(AND(AD470="－",OR(分岐管理シート!AG468&lt;27,分岐管理シート!AG468&gt;38)),"error",IF(AND(AD470="○",分岐管理シート!AG468&lt;27),"error","")))</f>
        <v/>
      </c>
      <c r="BZ470" s="641" t="str">
        <f>IF(OR(D470="", D470="R6_補正", D470="R7_予備"),
   "",IF(F470="","",IF(AND(VLOOKUP(AE470,―!$AH$15:$AI$40,2,FALSE) &lt;= VLOOKUP(AF470,―!$AH$15:$AI$40,2,FALSE),VLOOKUP(AF470,―!$AH$15:$AI$40,2,FALSE) &lt;= VLOOKUP(AG470,―!$AH$15:$AI$40,2,FALSE)),"","error")))</f>
        <v/>
      </c>
      <c r="CA470" s="647"/>
      <c r="CB470" s="638"/>
      <c r="CC470" s="638"/>
      <c r="CD470" s="644" t="str">
        <f>IF(F470="","",IF(OR(分岐管理シート!AJ468&lt;1,分岐管理シート!AJ468&gt;88),"error",""))</f>
        <v/>
      </c>
      <c r="CE470" s="644" t="str">
        <f t="shared" si="157"/>
        <v/>
      </c>
      <c r="CF470" s="644" t="str">
        <f>IF(F470="","",IF(OR(AND(分岐管理シート!D468=4, OR(分岐管理シート!AQ468&lt;4, 分岐管理シート!AQ468&gt;9)),AND(OR(分岐管理シート!D468=8, 分岐管理シート!D468=10), OR(分岐管理シート!AQ468&lt;7, 分岐管理シート!AQ468&gt;9))),"error",""))</f>
        <v/>
      </c>
      <c r="CG470" s="644" t="str">
        <f t="shared" si="169"/>
        <v/>
      </c>
      <c r="CH470" s="644" t="str">
        <f>分岐管理シート!BD468</f>
        <v/>
      </c>
      <c r="CI470" s="666" t="str">
        <f t="shared" si="170"/>
        <v/>
      </c>
    </row>
    <row r="471" spans="1:87" ht="24" x14ac:dyDescent="0.15">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88"/>
      <c r="AN471" s="567"/>
      <c r="AO471" s="691"/>
      <c r="AP471" s="564"/>
      <c r="AQ471" s="568"/>
      <c r="AR471" s="622"/>
      <c r="AS471" s="630"/>
      <c r="AT471" s="635"/>
      <c r="AU471" s="655" t="str">
        <f t="shared" si="171"/>
        <v/>
      </c>
      <c r="AV471" s="655" t="str">
        <f t="shared" si="159"/>
        <v/>
      </c>
      <c r="AW471" s="655" t="str">
        <f t="shared" si="149"/>
        <v/>
      </c>
      <c r="AX471" s="655" t="str">
        <f t="shared" si="150"/>
        <v/>
      </c>
      <c r="AY471" s="655" t="str">
        <f t="shared" si="151"/>
        <v/>
      </c>
      <c r="AZ471" s="655" t="str">
        <f>IF(F471="","",IF(OR(AND(分岐管理シート!D469=4,J471="Ⅱ．物価高の克服"),AND(分岐管理シート!D469=8,J471="米国関税措置"),AND(分岐管理シート!D469=10,J471="Ⅰ．生活の安全保障・物価高への対応")),"","error"))</f>
        <v/>
      </c>
      <c r="BA471" s="644" t="str">
        <f t="shared" si="152"/>
        <v/>
      </c>
      <c r="BB471" s="644" t="str">
        <f t="shared" si="160"/>
        <v/>
      </c>
      <c r="BC471" s="656" t="str">
        <f t="shared" si="165"/>
        <v/>
      </c>
      <c r="BD471" s="657" t="str">
        <f t="shared" si="161"/>
        <v/>
      </c>
      <c r="BE471" s="644" t="str">
        <f t="shared" si="162"/>
        <v/>
      </c>
      <c r="BF471" s="655" t="str" cm="1">
        <f t="array" ref="BF471">IF(SUMPRODUCT(COUNTIF(M471:O471, M471:O471))&gt;COUNTA(M471:O471),"error","")</f>
        <v/>
      </c>
      <c r="BG471" s="644" t="str">
        <f t="shared" si="166"/>
        <v/>
      </c>
      <c r="BH471" s="644" t="str">
        <f t="shared" si="167"/>
        <v/>
      </c>
      <c r="BI471" s="644" t="str">
        <f t="shared" si="172"/>
        <v/>
      </c>
      <c r="BJ471" s="647"/>
      <c r="BK471" s="638"/>
      <c r="BL471" s="644" t="str">
        <f t="shared" si="153"/>
        <v/>
      </c>
      <c r="BM471" s="644" t="str">
        <f t="shared" si="158"/>
        <v/>
      </c>
      <c r="BN471" s="644" t="str">
        <f t="shared" si="154"/>
        <v/>
      </c>
      <c r="BO471" s="644" t="str">
        <f t="shared" si="168"/>
        <v/>
      </c>
      <c r="BP471" s="641"/>
      <c r="BQ471" s="644"/>
      <c r="BR471" s="638"/>
      <c r="BS471" s="638"/>
      <c r="BT471" s="644" t="str">
        <f t="shared" si="155"/>
        <v/>
      </c>
      <c r="BU471" s="644" t="str">
        <f t="shared" si="156"/>
        <v/>
      </c>
      <c r="BV471" s="644" t="str">
        <f>IF(F471="","",IF(OR(分岐管理シート!AE469&lt;27,分岐管理シート!AE469&gt;38),"error",""))</f>
        <v/>
      </c>
      <c r="BW471" s="644" t="str">
        <f>IF(AND(D471="R7_補正", OR(分岐管理シート!AF469&lt;27,分岐管理シート!AF469&gt;38)),"error","")</f>
        <v/>
      </c>
      <c r="BX471" s="644" t="str">
        <f>IF(F471="","",IF(OR(分岐管理シート!AG469&lt;27,分岐管理シート!AG469&gt;39),"error",""))</f>
        <v/>
      </c>
      <c r="BY471" s="644" t="str">
        <f>IF(F471="","",IF(AND(AD471="－",OR(分岐管理シート!AG469&lt;27,分岐管理シート!AG469&gt;38)),"error",IF(AND(AD471="○",分岐管理シート!AG469&lt;27),"error","")))</f>
        <v/>
      </c>
      <c r="BZ471" s="641" t="str">
        <f>IF(OR(D471="", D471="R6_補正", D471="R7_予備"),
   "",IF(F471="","",IF(AND(VLOOKUP(AE471,―!$AH$15:$AI$40,2,FALSE) &lt;= VLOOKUP(AF471,―!$AH$15:$AI$40,2,FALSE),VLOOKUP(AF471,―!$AH$15:$AI$40,2,FALSE) &lt;= VLOOKUP(AG471,―!$AH$15:$AI$40,2,FALSE)),"","error")))</f>
        <v/>
      </c>
      <c r="CA471" s="647"/>
      <c r="CB471" s="638"/>
      <c r="CC471" s="638"/>
      <c r="CD471" s="644" t="str">
        <f>IF(F471="","",IF(OR(分岐管理シート!AJ469&lt;1,分岐管理シート!AJ469&gt;88),"error",""))</f>
        <v/>
      </c>
      <c r="CE471" s="644" t="str">
        <f t="shared" si="157"/>
        <v/>
      </c>
      <c r="CF471" s="644" t="str">
        <f>IF(F471="","",IF(OR(AND(分岐管理シート!D469=4, OR(分岐管理シート!AQ469&lt;4, 分岐管理シート!AQ469&gt;9)),AND(OR(分岐管理シート!D469=8, 分岐管理シート!D469=10), OR(分岐管理シート!AQ469&lt;7, 分岐管理シート!AQ469&gt;9))),"error",""))</f>
        <v/>
      </c>
      <c r="CG471" s="644" t="str">
        <f t="shared" si="169"/>
        <v/>
      </c>
      <c r="CH471" s="644" t="str">
        <f>分岐管理シート!BD469</f>
        <v/>
      </c>
      <c r="CI471" s="666" t="str">
        <f t="shared" si="170"/>
        <v/>
      </c>
    </row>
    <row r="472" spans="1:87" ht="24" x14ac:dyDescent="0.15">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88"/>
      <c r="AN472" s="567"/>
      <c r="AO472" s="691"/>
      <c r="AP472" s="564"/>
      <c r="AQ472" s="568"/>
      <c r="AR472" s="622"/>
      <c r="AS472" s="630"/>
      <c r="AT472" s="635"/>
      <c r="AU472" s="655" t="str">
        <f t="shared" si="171"/>
        <v/>
      </c>
      <c r="AV472" s="655" t="str">
        <f t="shared" si="159"/>
        <v/>
      </c>
      <c r="AW472" s="655" t="str">
        <f t="shared" si="149"/>
        <v/>
      </c>
      <c r="AX472" s="655" t="str">
        <f t="shared" si="150"/>
        <v/>
      </c>
      <c r="AY472" s="655" t="str">
        <f t="shared" si="151"/>
        <v/>
      </c>
      <c r="AZ472" s="655" t="str">
        <f>IF(F472="","",IF(OR(AND(分岐管理シート!D470=4,J472="Ⅱ．物価高の克服"),AND(分岐管理シート!D470=8,J472="米国関税措置"),AND(分岐管理シート!D470=10,J472="Ⅰ．生活の安全保障・物価高への対応")),"","error"))</f>
        <v/>
      </c>
      <c r="BA472" s="644" t="str">
        <f t="shared" si="152"/>
        <v/>
      </c>
      <c r="BB472" s="644" t="str">
        <f t="shared" si="160"/>
        <v/>
      </c>
      <c r="BC472" s="656" t="str">
        <f t="shared" si="165"/>
        <v/>
      </c>
      <c r="BD472" s="657" t="str">
        <f t="shared" si="161"/>
        <v/>
      </c>
      <c r="BE472" s="644" t="str">
        <f t="shared" si="162"/>
        <v/>
      </c>
      <c r="BF472" s="655" t="str" cm="1">
        <f t="array" ref="BF472">IF(SUMPRODUCT(COUNTIF(M472:O472, M472:O472))&gt;COUNTA(M472:O472),"error","")</f>
        <v/>
      </c>
      <c r="BG472" s="644" t="str">
        <f t="shared" si="166"/>
        <v/>
      </c>
      <c r="BH472" s="644" t="str">
        <f t="shared" si="167"/>
        <v/>
      </c>
      <c r="BI472" s="644" t="str">
        <f t="shared" si="172"/>
        <v/>
      </c>
      <c r="BJ472" s="647"/>
      <c r="BK472" s="638"/>
      <c r="BL472" s="644" t="str">
        <f t="shared" si="153"/>
        <v/>
      </c>
      <c r="BM472" s="644" t="str">
        <f t="shared" si="158"/>
        <v/>
      </c>
      <c r="BN472" s="644" t="str">
        <f t="shared" si="154"/>
        <v/>
      </c>
      <c r="BO472" s="644" t="str">
        <f t="shared" si="168"/>
        <v/>
      </c>
      <c r="BP472" s="641"/>
      <c r="BQ472" s="644"/>
      <c r="BR472" s="638"/>
      <c r="BS472" s="638"/>
      <c r="BT472" s="644" t="str">
        <f t="shared" si="155"/>
        <v/>
      </c>
      <c r="BU472" s="644" t="str">
        <f t="shared" si="156"/>
        <v/>
      </c>
      <c r="BV472" s="644" t="str">
        <f>IF(F472="","",IF(OR(分岐管理シート!AE470&lt;27,分岐管理シート!AE470&gt;38),"error",""))</f>
        <v/>
      </c>
      <c r="BW472" s="644" t="str">
        <f>IF(AND(D472="R7_補正", OR(分岐管理シート!AF470&lt;27,分岐管理シート!AF470&gt;38)),"error","")</f>
        <v/>
      </c>
      <c r="BX472" s="644" t="str">
        <f>IF(F472="","",IF(OR(分岐管理シート!AG470&lt;27,分岐管理シート!AG470&gt;39),"error",""))</f>
        <v/>
      </c>
      <c r="BY472" s="644" t="str">
        <f>IF(F472="","",IF(AND(AD472="－",OR(分岐管理シート!AG470&lt;27,分岐管理シート!AG470&gt;38)),"error",IF(AND(AD472="○",分岐管理シート!AG470&lt;27),"error","")))</f>
        <v/>
      </c>
      <c r="BZ472" s="641" t="str">
        <f>IF(OR(D472="", D472="R6_補正", D472="R7_予備"),
   "",IF(F472="","",IF(AND(VLOOKUP(AE472,―!$AH$15:$AI$40,2,FALSE) &lt;= VLOOKUP(AF472,―!$AH$15:$AI$40,2,FALSE),VLOOKUP(AF472,―!$AH$15:$AI$40,2,FALSE) &lt;= VLOOKUP(AG472,―!$AH$15:$AI$40,2,FALSE)),"","error")))</f>
        <v/>
      </c>
      <c r="CA472" s="647"/>
      <c r="CB472" s="638"/>
      <c r="CC472" s="638"/>
      <c r="CD472" s="644" t="str">
        <f>IF(F472="","",IF(OR(分岐管理シート!AJ470&lt;1,分岐管理シート!AJ470&gt;88),"error",""))</f>
        <v/>
      </c>
      <c r="CE472" s="644" t="str">
        <f t="shared" si="157"/>
        <v/>
      </c>
      <c r="CF472" s="644" t="str">
        <f>IF(F472="","",IF(OR(AND(分岐管理シート!D470=4, OR(分岐管理シート!AQ470&lt;4, 分岐管理シート!AQ470&gt;9)),AND(OR(分岐管理シート!D470=8, 分岐管理シート!D470=10), OR(分岐管理シート!AQ470&lt;7, 分岐管理シート!AQ470&gt;9))),"error",""))</f>
        <v/>
      </c>
      <c r="CG472" s="644" t="str">
        <f t="shared" si="169"/>
        <v/>
      </c>
      <c r="CH472" s="644" t="str">
        <f>分岐管理シート!BD470</f>
        <v/>
      </c>
      <c r="CI472" s="666" t="str">
        <f t="shared" si="170"/>
        <v/>
      </c>
    </row>
    <row r="473" spans="1:87" ht="24" x14ac:dyDescent="0.15">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88"/>
      <c r="AN473" s="567"/>
      <c r="AO473" s="691"/>
      <c r="AP473" s="564"/>
      <c r="AQ473" s="568"/>
      <c r="AR473" s="622"/>
      <c r="AS473" s="630"/>
      <c r="AT473" s="635"/>
      <c r="AU473" s="655" t="str">
        <f t="shared" si="171"/>
        <v/>
      </c>
      <c r="AV473" s="655" t="str">
        <f t="shared" si="159"/>
        <v/>
      </c>
      <c r="AW473" s="655" t="str">
        <f t="shared" si="149"/>
        <v/>
      </c>
      <c r="AX473" s="655" t="str">
        <f t="shared" si="150"/>
        <v/>
      </c>
      <c r="AY473" s="655" t="str">
        <f t="shared" si="151"/>
        <v/>
      </c>
      <c r="AZ473" s="655" t="str">
        <f>IF(F473="","",IF(OR(AND(分岐管理シート!D471=4,J473="Ⅱ．物価高の克服"),AND(分岐管理シート!D471=8,J473="米国関税措置"),AND(分岐管理シート!D471=10,J473="Ⅰ．生活の安全保障・物価高への対応")),"","error"))</f>
        <v/>
      </c>
      <c r="BA473" s="644" t="str">
        <f t="shared" si="152"/>
        <v/>
      </c>
      <c r="BB473" s="644" t="str">
        <f t="shared" si="160"/>
        <v/>
      </c>
      <c r="BC473" s="656" t="str">
        <f t="shared" si="165"/>
        <v/>
      </c>
      <c r="BD473" s="657" t="str">
        <f t="shared" si="161"/>
        <v/>
      </c>
      <c r="BE473" s="644" t="str">
        <f t="shared" si="162"/>
        <v/>
      </c>
      <c r="BF473" s="655" t="str" cm="1">
        <f t="array" ref="BF473">IF(SUMPRODUCT(COUNTIF(M473:O473, M473:O473))&gt;COUNTA(M473:O473),"error","")</f>
        <v/>
      </c>
      <c r="BG473" s="644" t="str">
        <f t="shared" si="166"/>
        <v/>
      </c>
      <c r="BH473" s="644" t="str">
        <f t="shared" si="167"/>
        <v/>
      </c>
      <c r="BI473" s="644" t="str">
        <f t="shared" si="172"/>
        <v/>
      </c>
      <c r="BJ473" s="647"/>
      <c r="BK473" s="638"/>
      <c r="BL473" s="644" t="str">
        <f t="shared" si="153"/>
        <v/>
      </c>
      <c r="BM473" s="644" t="str">
        <f t="shared" si="158"/>
        <v/>
      </c>
      <c r="BN473" s="644" t="str">
        <f t="shared" si="154"/>
        <v/>
      </c>
      <c r="BO473" s="644" t="str">
        <f t="shared" si="168"/>
        <v/>
      </c>
      <c r="BP473" s="641"/>
      <c r="BQ473" s="644"/>
      <c r="BR473" s="638"/>
      <c r="BS473" s="638"/>
      <c r="BT473" s="644" t="str">
        <f t="shared" si="155"/>
        <v/>
      </c>
      <c r="BU473" s="644" t="str">
        <f t="shared" si="156"/>
        <v/>
      </c>
      <c r="BV473" s="644" t="str">
        <f>IF(F473="","",IF(OR(分岐管理シート!AE471&lt;27,分岐管理シート!AE471&gt;38),"error",""))</f>
        <v/>
      </c>
      <c r="BW473" s="644" t="str">
        <f>IF(AND(D473="R7_補正", OR(分岐管理シート!AF471&lt;27,分岐管理シート!AF471&gt;38)),"error","")</f>
        <v/>
      </c>
      <c r="BX473" s="644" t="str">
        <f>IF(F473="","",IF(OR(分岐管理シート!AG471&lt;27,分岐管理シート!AG471&gt;39),"error",""))</f>
        <v/>
      </c>
      <c r="BY473" s="644" t="str">
        <f>IF(F473="","",IF(AND(AD473="－",OR(分岐管理シート!AG471&lt;27,分岐管理シート!AG471&gt;38)),"error",IF(AND(AD473="○",分岐管理シート!AG471&lt;27),"error","")))</f>
        <v/>
      </c>
      <c r="BZ473" s="641" t="str">
        <f>IF(OR(D473="", D473="R6_補正", D473="R7_予備"),
   "",IF(F473="","",IF(AND(VLOOKUP(AE473,―!$AH$15:$AI$40,2,FALSE) &lt;= VLOOKUP(AF473,―!$AH$15:$AI$40,2,FALSE),VLOOKUP(AF473,―!$AH$15:$AI$40,2,FALSE) &lt;= VLOOKUP(AG473,―!$AH$15:$AI$40,2,FALSE)),"","error")))</f>
        <v/>
      </c>
      <c r="CA473" s="647"/>
      <c r="CB473" s="638"/>
      <c r="CC473" s="638"/>
      <c r="CD473" s="644" t="str">
        <f>IF(F473="","",IF(OR(分岐管理シート!AJ471&lt;1,分岐管理シート!AJ471&gt;88),"error",""))</f>
        <v/>
      </c>
      <c r="CE473" s="644" t="str">
        <f t="shared" si="157"/>
        <v/>
      </c>
      <c r="CF473" s="644" t="str">
        <f>IF(F473="","",IF(OR(AND(分岐管理シート!D471=4, OR(分岐管理シート!AQ471&lt;4, 分岐管理シート!AQ471&gt;9)),AND(OR(分岐管理シート!D471=8, 分岐管理シート!D471=10), OR(分岐管理シート!AQ471&lt;7, 分岐管理シート!AQ471&gt;9))),"error",""))</f>
        <v/>
      </c>
      <c r="CG473" s="644" t="str">
        <f t="shared" si="169"/>
        <v/>
      </c>
      <c r="CH473" s="644" t="str">
        <f>分岐管理シート!BD471</f>
        <v/>
      </c>
      <c r="CI473" s="666" t="str">
        <f t="shared" si="170"/>
        <v/>
      </c>
    </row>
    <row r="474" spans="1:87" customFormat="1" ht="16.5" customHeight="1" thickBot="1" x14ac:dyDescent="0.2">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88"/>
      <c r="AN474" s="692"/>
      <c r="AO474" s="691"/>
      <c r="AP474" s="564"/>
      <c r="AQ474" s="568"/>
      <c r="AR474" s="622"/>
      <c r="AS474" s="631"/>
      <c r="AT474" s="636"/>
      <c r="AU474" s="658" t="str">
        <f t="shared" si="171"/>
        <v/>
      </c>
      <c r="AV474" s="658" t="str">
        <f t="shared" si="159"/>
        <v/>
      </c>
      <c r="AW474" s="658" t="str">
        <f t="shared" si="149"/>
        <v/>
      </c>
      <c r="AX474" s="658" t="str">
        <f t="shared" si="150"/>
        <v/>
      </c>
      <c r="AY474" s="658" t="str">
        <f t="shared" si="151"/>
        <v/>
      </c>
      <c r="AZ474" s="658" t="str">
        <f>IF(F474="","",IF(OR(AND(分岐管理シート!D472=4,J474="Ⅱ．物価高の克服"),AND(分岐管理シート!D472=8,J474="米国関税措置"),AND(分岐管理シート!D472=10,J474="Ⅰ．生活の安全保障・物価高への対応")),"","error"))</f>
        <v/>
      </c>
      <c r="BA474" s="645" t="str">
        <f t="shared" si="152"/>
        <v/>
      </c>
      <c r="BB474" s="645" t="str">
        <f t="shared" si="160"/>
        <v/>
      </c>
      <c r="BC474" s="659" t="str">
        <f t="shared" si="165"/>
        <v/>
      </c>
      <c r="BD474" s="660" t="str">
        <f t="shared" si="161"/>
        <v/>
      </c>
      <c r="BE474" s="645" t="str">
        <f t="shared" si="162"/>
        <v/>
      </c>
      <c r="BF474" s="658" t="str" cm="1">
        <f t="array" ref="BF474">IF(SUMPRODUCT(COUNTIF(M474:O474, M474:O474))&gt;COUNTA(M474:O474),"error","")</f>
        <v/>
      </c>
      <c r="BG474" s="645" t="str">
        <f t="shared" si="166"/>
        <v/>
      </c>
      <c r="BH474" s="645" t="str">
        <f t="shared" si="167"/>
        <v/>
      </c>
      <c r="BI474" s="645" t="str">
        <f t="shared" si="172"/>
        <v/>
      </c>
      <c r="BJ474" s="648"/>
      <c r="BK474" s="639"/>
      <c r="BL474" s="645" t="str">
        <f t="shared" si="153"/>
        <v/>
      </c>
      <c r="BM474" s="645" t="str">
        <f t="shared" si="158"/>
        <v/>
      </c>
      <c r="BN474" s="645" t="str">
        <f t="shared" si="154"/>
        <v/>
      </c>
      <c r="BO474" s="645" t="str">
        <f t="shared" si="168"/>
        <v/>
      </c>
      <c r="BP474" s="642"/>
      <c r="BQ474" s="645"/>
      <c r="BR474" s="639"/>
      <c r="BS474" s="639"/>
      <c r="BT474" s="645" t="str">
        <f t="shared" si="155"/>
        <v/>
      </c>
      <c r="BU474" s="645" t="str">
        <f t="shared" si="156"/>
        <v/>
      </c>
      <c r="BV474" s="645" t="str">
        <f>IF(F474="","",IF(OR(分岐管理シート!AE472&lt;27,分岐管理シート!AE472&gt;38),"error",""))</f>
        <v/>
      </c>
      <c r="BW474" s="645" t="str">
        <f>IF(AND(D474="R7_補正", OR(分岐管理シート!AF472&lt;27,分岐管理シート!AF472&gt;38)),"error","")</f>
        <v/>
      </c>
      <c r="BX474" s="645" t="str">
        <f>IF(F474="","",IF(OR(分岐管理シート!AG472&lt;27,分岐管理シート!AG472&gt;39),"error",""))</f>
        <v/>
      </c>
      <c r="BY474" s="645" t="str">
        <f>IF(F474="","",IF(AND(AD474="－",OR(分岐管理シート!AG472&lt;27,分岐管理シート!AG472&gt;38)),"error",IF(AND(AD474="○",分岐管理シート!AG472&lt;27),"error","")))</f>
        <v/>
      </c>
      <c r="BZ474" s="641" t="str">
        <f>IF(OR(D474="", D474="R6_補正", D474="R7_予備"),
   "",IF(F474="","",IF(AND(VLOOKUP(AE474,―!$AH$15:$AI$40,2,FALSE) &lt;= VLOOKUP(AF474,―!$AH$15:$AI$40,2,FALSE),VLOOKUP(AF474,―!$AH$15:$AI$40,2,FALSE) &lt;= VLOOKUP(AG474,―!$AH$15:$AI$40,2,FALSE)),"","error")))</f>
        <v/>
      </c>
      <c r="CA474" s="648"/>
      <c r="CB474" s="639"/>
      <c r="CC474" s="639"/>
      <c r="CD474" s="645" t="str">
        <f>IF(F474="","",IF(OR(分岐管理シート!AJ472&lt;1,分岐管理シート!AJ472&gt;88),"error",""))</f>
        <v/>
      </c>
      <c r="CE474" s="645" t="str">
        <f t="shared" si="157"/>
        <v/>
      </c>
      <c r="CF474" s="645" t="str">
        <f>IF(F474="","",IF(OR(AND(分岐管理シート!D472=4, OR(分岐管理シート!AQ472&lt;4, 分岐管理シート!AQ472&gt;9)),AND(OR(分岐管理シート!D472=8, 分岐管理シート!D472=10), OR(分岐管理シート!AQ472&lt;7, 分岐管理シート!AQ472&gt;9))),"error",""))</f>
        <v/>
      </c>
      <c r="CG474" s="645" t="str">
        <f t="shared" si="169"/>
        <v/>
      </c>
      <c r="CH474" s="645" t="str">
        <f>分岐管理シート!BD472</f>
        <v/>
      </c>
      <c r="CI474" s="667" t="str">
        <f t="shared" si="170"/>
        <v/>
      </c>
    </row>
    <row r="475" spans="1:87" x14ac:dyDescent="0.15">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89"/>
      <c r="AO475" s="545"/>
      <c r="AP475" s="554"/>
      <c r="AQ475" s="554"/>
      <c r="AR475" s="569"/>
      <c r="AS475" s="545"/>
      <c r="AT475" s="554"/>
      <c r="BC475" s="668" t="str">
        <f t="shared" si="165"/>
        <v/>
      </c>
      <c r="BJ475" s="545"/>
      <c r="BK475" s="554"/>
      <c r="BP475" s="545"/>
      <c r="BQ475" s="554"/>
      <c r="BR475" s="554"/>
      <c r="BS475" s="554"/>
      <c r="BZ475" s="686" t="str">
        <f>IF(OR(D475="", D475="R6_補正", D475="R7_予備"),
   "",IF(F475="","",IF(AND(VLOOKUP(AE475,―!$AH$15:$AI$40,2,FALSE) &lt;= VLOOKUP(AF475,―!$AH$15:$AI$40,2,FALSE),VLOOKUP(AF475,―!$AH$15:$AI$40,2,FALSE) &lt;= VLOOKUP(AG475,―!$AH$15:$AI$40,2,FALSE)),"","error")))</f>
        <v/>
      </c>
      <c r="CA475" s="545"/>
      <c r="CB475" s="554"/>
      <c r="CC475" s="554"/>
    </row>
  </sheetData>
  <sheetProtection algorithmName="SHA-512" hashValue="qz0laBtl1PD99rSrRe6/2ig6eQNV+DABKIrZky2/VbXpk3VEJfAdWhvG6Z/YDwJIsaE/OgX1qaxDnwPfkwJaew==" saltValue="56m9y9YZkNVjbH9jUv7Ziw==" spinCount="100000" sheet="1" formatCells="0" formatColumns="0" formatRows="0" autoFilter="0"/>
  <dataConsolidate link="1"/>
  <mergeCells count="218">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V70:AV73"/>
    <mergeCell ref="AS70:AS73"/>
    <mergeCell ref="AR70:AR73"/>
    <mergeCell ref="AT70:AT73"/>
    <mergeCell ref="AU70:AU73"/>
    <mergeCell ref="AI70:AI73"/>
    <mergeCell ref="BC70:BC73"/>
    <mergeCell ref="BD70:BD73"/>
    <mergeCell ref="BE70:BE73"/>
    <mergeCell ref="AK70:AM72"/>
    <mergeCell ref="AN70:AN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s>
  <phoneticPr fontId="20"/>
  <conditionalFormatting sqref="D79:D474">
    <cfRule type="expression" dxfId="90" priority="22">
      <formula>D79="R7_補正"</formula>
    </cfRule>
  </conditionalFormatting>
  <conditionalFormatting sqref="M80:O474">
    <cfRule type="expression" dxfId="89" priority="4">
      <formula>OR($D80&lt;&gt;"R7_補正",$L80&lt;&gt;"①食料品の物価高騰に対する特別加算")</formula>
    </cfRule>
  </conditionalFormatting>
  <conditionalFormatting sqref="P80:P474">
    <cfRule type="expression" dxfId="88" priority="151">
      <formula>COUNTIF($L80,"*推奨*")&gt;0</formula>
    </cfRule>
  </conditionalFormatting>
  <conditionalFormatting sqref="S76">
    <cfRule type="expression" dxfId="87" priority="158">
      <formula>OR(D77="R7_予備",E77="",E77="低所得")</formula>
    </cfRule>
  </conditionalFormatting>
  <conditionalFormatting sqref="S77:S78">
    <cfRule type="expression" dxfId="86" priority="31">
      <formula>OR(D77="R7_予備",E77="",E77="低所得")</formula>
    </cfRule>
  </conditionalFormatting>
  <conditionalFormatting sqref="S79:S474">
    <cfRule type="expression" dxfId="85" priority="56">
      <formula>OR(D79="R7_予備",D79="",D79="R7_補正")</formula>
    </cfRule>
  </conditionalFormatting>
  <conditionalFormatting sqref="T77">
    <cfRule type="expression" dxfId="84" priority="41">
      <formula>OR(D77="R7_予備",E77="",E77="推奨事業")</formula>
    </cfRule>
  </conditionalFormatting>
  <conditionalFormatting sqref="U78">
    <cfRule type="expression" dxfId="83" priority="39">
      <formula>OR(D78="R7_予備")</formula>
    </cfRule>
  </conditionalFormatting>
  <conditionalFormatting sqref="V76">
    <cfRule type="expression" dxfId="82" priority="38">
      <formula>E76=""</formula>
    </cfRule>
  </conditionalFormatting>
  <conditionalFormatting sqref="W77:W78">
    <cfRule type="expression" dxfId="81" priority="34">
      <formula>OR(D77="R6_補正",E77="",E77="低所得")</formula>
    </cfRule>
  </conditionalFormatting>
  <conditionalFormatting sqref="W79:W474">
    <cfRule type="expression" dxfId="80" priority="33">
      <formula>OR(D79="R6_補正",D79="",D79="R7_補正")</formula>
    </cfRule>
  </conditionalFormatting>
  <conditionalFormatting sqref="X15:X19">
    <cfRule type="expression" dxfId="79" priority="26">
      <formula>X15=0</formula>
    </cfRule>
  </conditionalFormatting>
  <conditionalFormatting sqref="X79:X474">
    <cfRule type="expression" dxfId="78" priority="23">
      <formula>OR(D79="R6_補正",D79="R7_予備",D79="")</formula>
    </cfRule>
  </conditionalFormatting>
  <conditionalFormatting sqref="Z79">
    <cfRule type="expression" dxfId="77" priority="17">
      <formula>$D79="R7_補正"</formula>
    </cfRule>
  </conditionalFormatting>
  <conditionalFormatting sqref="Z80:Z474">
    <cfRule type="expression" dxfId="76" priority="8">
      <formula>OR(D80="R6_補正",D80="R7_予備")</formula>
    </cfRule>
  </conditionalFormatting>
  <conditionalFormatting sqref="AB15">
    <cfRule type="expression" dxfId="75" priority="36">
      <formula>AB15=0</formula>
    </cfRule>
  </conditionalFormatting>
  <conditionalFormatting sqref="AB18">
    <cfRule type="expression" dxfId="74" priority="27">
      <formula>AB18=0</formula>
    </cfRule>
  </conditionalFormatting>
  <conditionalFormatting sqref="AF80:AF474">
    <cfRule type="expression" dxfId="73" priority="10">
      <formula>OR(D80="R6_補正",D80="R7_予備")</formula>
    </cfRule>
  </conditionalFormatting>
  <conditionalFormatting sqref="AG80:AG474">
    <cfRule type="expression" dxfId="72" priority="21">
      <formula>$D80="R7_補正"</formula>
    </cfRule>
  </conditionalFormatting>
  <conditionalFormatting sqref="AK79:AM474">
    <cfRule type="expression" dxfId="71" priority="16">
      <formula>LEN(M79)&gt;0</formula>
    </cfRule>
  </conditionalFormatting>
  <conditionalFormatting sqref="AN79:AN474">
    <cfRule type="expression" dxfId="70"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Y11:Z13 AB18:AB19 Y69 X15:X20" xr:uid="{87DF15F5-8C84-4FAD-A1B4-1E2656C021CB}"/>
    <dataValidation allowBlank="1" showErrorMessage="1" sqref="AJ75:AQ75 AS75:AT474 P78 H75 P75 AO78:AQ474"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9" scale="10" orientation="portrait" r:id="rId1"/>
  <headerFooter alignWithMargins="0">
    <oddHeader>&amp;R&amp;20&amp;F</oddHeader>
  </headerFooter>
  <rowBreaks count="1" manualBreakCount="1">
    <brk id="93" max="50"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INDIRECT(分岐管理シート!AV75)</xm:f>
          </x14:formula1>
          <xm:sqref>AR77:AR78</xm:sqref>
        </x14:dataValidation>
        <x14:dataValidation type="list" allowBlank="1" showInputMessage="1" showErrorMessage="1" xr:uid="{31317E4D-EA58-4962-B399-557AF85F630B}">
          <x14:formula1>
            <xm:f>INDIRECT(分岐管理シート!AS77)</xm:f>
          </x14:formula1>
          <xm:sqref>AG79:AG474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DBED0DB5-3430-4A67-9D1B-489C8961A292}">
          <x14:formula1>
            <xm:f>INDIRECT(分岐管理シート!AZ77)</xm:f>
          </x14:formula1>
          <xm:sqref>AF79:AF474</xm:sqref>
        </x14:dataValidation>
        <x14:dataValidation type="list" allowBlank="1" showInputMessage="1" showErrorMessage="1" xr:uid="{03CDDCD8-0387-4C5C-84D4-6F68A4637DC0}">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6"/>
  <sheetViews>
    <sheetView showGridLines="0" view="pageBreakPreview" zoomScale="90" zoomScaleSheetLayoutView="90" workbookViewId="0">
      <selection activeCell="D58" sqref="D58:E58"/>
    </sheetView>
  </sheetViews>
  <sheetFormatPr defaultColWidth="9" defaultRowHeight="13.5" x14ac:dyDescent="0.15"/>
  <cols>
    <col min="1" max="1" width="3.5" style="113" customWidth="1"/>
    <col min="2" max="2" width="2.125" style="113" customWidth="1"/>
    <col min="3" max="3" width="88.875" style="111" customWidth="1"/>
    <col min="4" max="4" width="33.875" style="111" customWidth="1"/>
    <col min="5" max="5" width="40.5" style="111" customWidth="1"/>
    <col min="6" max="6" width="9.875" style="111" hidden="1" customWidth="1"/>
    <col min="7" max="7" width="9" style="111" customWidth="1"/>
    <col min="8" max="16384" width="9" style="111"/>
  </cols>
  <sheetData>
    <row r="1" spans="1:6" ht="24.75" customHeight="1" thickBot="1" x14ac:dyDescent="0.2">
      <c r="A1" s="219" t="s">
        <v>4295</v>
      </c>
      <c r="B1" s="175"/>
      <c r="C1" s="175"/>
      <c r="D1" s="423" t="s">
        <v>4296</v>
      </c>
      <c r="E1" s="426" t="str">
        <f>実施計画様式!I3&amp;実施計画様式!I4</f>
        <v>【01_北海道】01433_北海道妹背牛町</v>
      </c>
    </row>
    <row r="2" spans="1:6" ht="24.75" customHeight="1" thickTop="1" thickBot="1" x14ac:dyDescent="0.2">
      <c r="A2" s="1209" t="s">
        <v>4297</v>
      </c>
      <c r="B2" s="1210"/>
      <c r="C2" s="1211"/>
      <c r="D2" s="424" t="s">
        <v>4298</v>
      </c>
      <c r="E2" s="427" t="str">
        <f>実施計画様式!I6</f>
        <v>企画振興課</v>
      </c>
    </row>
    <row r="3" spans="1:6" ht="27" customHeight="1" thickTop="1" thickBot="1" x14ac:dyDescent="0.2">
      <c r="A3" s="1212" t="str">
        <f>IF(F64&gt;0,"未チェック箇所があります。","完了")</f>
        <v>完了</v>
      </c>
      <c r="B3" s="1213"/>
      <c r="C3" s="1214"/>
      <c r="D3" s="425" t="s">
        <v>4299</v>
      </c>
      <c r="E3" s="427" t="str">
        <f>実施計画様式!I7</f>
        <v>大﨑剛典</v>
      </c>
    </row>
    <row r="4" spans="1:6" ht="36" customHeight="1" thickTop="1" thickBot="1" x14ac:dyDescent="0.2">
      <c r="A4" s="176"/>
      <c r="B4" s="1233"/>
      <c r="C4" s="1233"/>
      <c r="D4" s="1234" t="s">
        <v>4300</v>
      </c>
      <c r="E4" s="1235"/>
    </row>
    <row r="5" spans="1:6" ht="30" customHeight="1" thickTop="1" thickBot="1" x14ac:dyDescent="0.2">
      <c r="A5" s="1236" t="s">
        <v>4301</v>
      </c>
      <c r="B5" s="1237"/>
      <c r="C5" s="1237"/>
      <c r="D5" s="1237"/>
      <c r="E5" s="1238"/>
    </row>
    <row r="6" spans="1:6" ht="39.950000000000003" customHeight="1" thickTop="1" x14ac:dyDescent="0.15">
      <c r="A6" s="177"/>
      <c r="B6" s="1239" t="s">
        <v>4302</v>
      </c>
      <c r="C6" s="1240"/>
      <c r="D6" s="1241" t="s">
        <v>226</v>
      </c>
      <c r="E6" s="1242"/>
      <c r="F6" s="111">
        <f t="shared" ref="F6:F12" si="0">IF(D6="",1,0)</f>
        <v>0</v>
      </c>
    </row>
    <row r="7" spans="1:6" ht="36" customHeight="1" x14ac:dyDescent="0.15">
      <c r="A7" s="672"/>
      <c r="B7" s="1190" t="s">
        <v>4303</v>
      </c>
      <c r="C7" s="1190"/>
      <c r="D7" s="1248" t="s">
        <v>226</v>
      </c>
      <c r="E7" s="1249"/>
      <c r="F7" s="111">
        <f t="shared" si="0"/>
        <v>0</v>
      </c>
    </row>
    <row r="8" spans="1:6" ht="73.5" customHeight="1" x14ac:dyDescent="0.15">
      <c r="A8" s="672"/>
      <c r="B8" s="1247" t="s">
        <v>4304</v>
      </c>
      <c r="C8" s="1202"/>
      <c r="D8" s="1225" t="s">
        <v>226</v>
      </c>
      <c r="E8" s="1226"/>
      <c r="F8" s="111">
        <f t="shared" si="0"/>
        <v>0</v>
      </c>
    </row>
    <row r="9" spans="1:6" ht="60" customHeight="1" x14ac:dyDescent="0.15">
      <c r="A9" s="178"/>
      <c r="B9" s="1246" t="s">
        <v>4305</v>
      </c>
      <c r="C9" s="1202"/>
      <c r="D9" s="1225" t="s">
        <v>226</v>
      </c>
      <c r="E9" s="1226"/>
      <c r="F9" s="111">
        <f t="shared" si="0"/>
        <v>0</v>
      </c>
    </row>
    <row r="10" spans="1:6" ht="60" customHeight="1" x14ac:dyDescent="0.15">
      <c r="A10" s="178"/>
      <c r="B10" s="1246" t="s">
        <v>4306</v>
      </c>
      <c r="C10" s="1202"/>
      <c r="D10" s="1225" t="s">
        <v>226</v>
      </c>
      <c r="E10" s="1226"/>
      <c r="F10" s="111">
        <f t="shared" si="0"/>
        <v>0</v>
      </c>
    </row>
    <row r="11" spans="1:6" ht="60" customHeight="1" x14ac:dyDescent="0.15">
      <c r="A11" s="178"/>
      <c r="B11" s="1254" t="s">
        <v>4307</v>
      </c>
      <c r="C11" s="1255"/>
      <c r="D11" s="1225" t="s">
        <v>226</v>
      </c>
      <c r="E11" s="1226"/>
      <c r="F11" s="111">
        <f t="shared" si="0"/>
        <v>0</v>
      </c>
    </row>
    <row r="12" spans="1:6" ht="60" customHeight="1" thickBot="1" x14ac:dyDescent="0.2">
      <c r="A12" s="178"/>
      <c r="B12" s="1247" t="s">
        <v>4308</v>
      </c>
      <c r="C12" s="1202"/>
      <c r="D12" s="1231" t="s">
        <v>226</v>
      </c>
      <c r="E12" s="1232"/>
      <c r="F12" s="111">
        <f t="shared" si="0"/>
        <v>0</v>
      </c>
    </row>
    <row r="13" spans="1:6" ht="30.75" customHeight="1" thickTop="1" thickBot="1" x14ac:dyDescent="0.2">
      <c r="A13" s="1243" t="s">
        <v>99</v>
      </c>
      <c r="B13" s="1244"/>
      <c r="C13" s="1244"/>
      <c r="D13" s="1244"/>
      <c r="E13" s="1245"/>
    </row>
    <row r="14" spans="1:6" ht="48" customHeight="1" thickTop="1" x14ac:dyDescent="0.15">
      <c r="A14" s="1222"/>
      <c r="B14" s="1223" t="s">
        <v>4309</v>
      </c>
      <c r="C14" s="1223"/>
      <c r="D14" s="1248" t="s">
        <v>226</v>
      </c>
      <c r="E14" s="1249"/>
      <c r="F14" s="111">
        <f>IF(D14="",1,0)</f>
        <v>0</v>
      </c>
    </row>
    <row r="15" spans="1:6" ht="36" customHeight="1" x14ac:dyDescent="0.15">
      <c r="A15" s="1222"/>
      <c r="B15" s="1252" t="s">
        <v>4310</v>
      </c>
      <c r="C15" s="1253"/>
      <c r="D15" s="1225" t="s">
        <v>226</v>
      </c>
      <c r="E15" s="1226"/>
      <c r="F15" s="111">
        <f>IF(D15="",1,0)</f>
        <v>0</v>
      </c>
    </row>
    <row r="16" spans="1:6" ht="36" customHeight="1" x14ac:dyDescent="0.15">
      <c r="A16" s="1222"/>
      <c r="B16" s="1250" t="s">
        <v>4311</v>
      </c>
      <c r="C16" s="1251"/>
      <c r="D16" s="1225" t="s">
        <v>226</v>
      </c>
      <c r="E16" s="1226"/>
      <c r="F16" s="111">
        <f>IF(D16="",1,0)</f>
        <v>0</v>
      </c>
    </row>
    <row r="17" spans="1:6" ht="43.5" customHeight="1" x14ac:dyDescent="0.15">
      <c r="A17" s="1222"/>
      <c r="B17" s="112"/>
      <c r="C17" s="673" t="s">
        <v>4312</v>
      </c>
      <c r="D17" s="1227" t="s">
        <v>226</v>
      </c>
      <c r="E17" s="1228"/>
      <c r="F17" s="111">
        <f t="shared" ref="F17:F60" si="1">IF(D17="",1,0)</f>
        <v>0</v>
      </c>
    </row>
    <row r="18" spans="1:6" ht="36" customHeight="1" x14ac:dyDescent="0.15">
      <c r="A18" s="1222"/>
      <c r="B18" s="112"/>
      <c r="C18" s="673" t="s">
        <v>4313</v>
      </c>
      <c r="D18" s="1227" t="s">
        <v>226</v>
      </c>
      <c r="E18" s="1228"/>
      <c r="F18" s="111">
        <f t="shared" si="1"/>
        <v>0</v>
      </c>
    </row>
    <row r="19" spans="1:6" ht="36" customHeight="1" x14ac:dyDescent="0.15">
      <c r="A19" s="1222"/>
      <c r="B19" s="112"/>
      <c r="C19" s="673" t="s">
        <v>4314</v>
      </c>
      <c r="D19" s="1227" t="s">
        <v>226</v>
      </c>
      <c r="E19" s="1228"/>
      <c r="F19" s="111">
        <f t="shared" si="1"/>
        <v>0</v>
      </c>
    </row>
    <row r="20" spans="1:6" ht="72.599999999999994" customHeight="1" x14ac:dyDescent="0.15">
      <c r="A20" s="1222"/>
      <c r="B20" s="112"/>
      <c r="C20" s="673" t="s">
        <v>4315</v>
      </c>
      <c r="D20" s="1227" t="s">
        <v>226</v>
      </c>
      <c r="E20" s="1228"/>
      <c r="F20" s="111">
        <f t="shared" si="1"/>
        <v>0</v>
      </c>
    </row>
    <row r="21" spans="1:6" ht="36" customHeight="1" x14ac:dyDescent="0.15">
      <c r="A21" s="1222"/>
      <c r="B21" s="112"/>
      <c r="C21" s="673" t="s">
        <v>4316</v>
      </c>
      <c r="D21" s="1227" t="s">
        <v>226</v>
      </c>
      <c r="E21" s="1228"/>
      <c r="F21" s="111">
        <f t="shared" si="1"/>
        <v>0</v>
      </c>
    </row>
    <row r="22" spans="1:6" ht="153" customHeight="1" x14ac:dyDescent="0.15">
      <c r="A22" s="674"/>
      <c r="B22" s="1261" t="s">
        <v>4317</v>
      </c>
      <c r="C22" s="1262"/>
      <c r="D22" s="1231" t="s">
        <v>226</v>
      </c>
      <c r="E22" s="1232"/>
      <c r="F22" s="111">
        <f>IF(D22="",1,0)</f>
        <v>0</v>
      </c>
    </row>
    <row r="23" spans="1:6" ht="72" customHeight="1" x14ac:dyDescent="0.15">
      <c r="A23" s="290"/>
      <c r="B23" s="1261" t="s">
        <v>4318</v>
      </c>
      <c r="C23" s="1262"/>
      <c r="D23" s="1258" t="s">
        <v>226</v>
      </c>
      <c r="E23" s="1189"/>
      <c r="F23" s="111">
        <f>IF(D23="",1,0)</f>
        <v>0</v>
      </c>
    </row>
    <row r="24" spans="1:6" ht="75.75" customHeight="1" x14ac:dyDescent="0.15">
      <c r="A24" s="256"/>
      <c r="B24" s="1215" t="s">
        <v>4319</v>
      </c>
      <c r="C24" s="1216"/>
      <c r="D24" s="1217" t="s">
        <v>226</v>
      </c>
      <c r="E24" s="1218"/>
      <c r="F24" s="111">
        <f t="shared" si="1"/>
        <v>0</v>
      </c>
    </row>
    <row r="25" spans="1:6" ht="53.25" customHeight="1" x14ac:dyDescent="0.15">
      <c r="A25" s="669"/>
      <c r="B25" s="1256" t="s">
        <v>4320</v>
      </c>
      <c r="C25" s="1257"/>
      <c r="D25" s="1229" t="s">
        <v>226</v>
      </c>
      <c r="E25" s="1230"/>
      <c r="F25" s="111">
        <f t="shared" si="1"/>
        <v>0</v>
      </c>
    </row>
    <row r="26" spans="1:6" ht="53.25" customHeight="1" x14ac:dyDescent="0.15">
      <c r="A26" s="669"/>
      <c r="B26" s="1186" t="s">
        <v>4321</v>
      </c>
      <c r="C26" s="1187"/>
      <c r="D26" s="1188" t="s">
        <v>226</v>
      </c>
      <c r="E26" s="1189"/>
      <c r="F26" s="111">
        <f t="shared" si="1"/>
        <v>0</v>
      </c>
    </row>
    <row r="27" spans="1:6" ht="90" customHeight="1" x14ac:dyDescent="0.15">
      <c r="A27" s="542"/>
      <c r="B27" s="1186" t="s">
        <v>4322</v>
      </c>
      <c r="C27" s="1187"/>
      <c r="D27" s="1188" t="s">
        <v>8052</v>
      </c>
      <c r="E27" s="1189"/>
      <c r="F27" s="111">
        <f t="shared" si="1"/>
        <v>0</v>
      </c>
    </row>
    <row r="28" spans="1:6" ht="70.5" customHeight="1" x14ac:dyDescent="0.15">
      <c r="A28" s="670"/>
      <c r="B28" s="1186" t="s">
        <v>4323</v>
      </c>
      <c r="C28" s="1187"/>
      <c r="D28" s="1267"/>
      <c r="E28" s="1268"/>
      <c r="F28" s="111">
        <f>IF(D27="×",0,IF(D28="",1,0))</f>
        <v>0</v>
      </c>
    </row>
    <row r="29" spans="1:6" ht="53.25" customHeight="1" x14ac:dyDescent="0.15">
      <c r="A29" s="542"/>
      <c r="B29" s="1265" t="s">
        <v>4324</v>
      </c>
      <c r="C29" s="1266"/>
      <c r="D29" s="1263" t="s">
        <v>226</v>
      </c>
      <c r="E29" s="1264"/>
      <c r="F29" s="111">
        <f>IF(実施計画様式!AQ7=0,0,IF(D29="",1,0))</f>
        <v>0</v>
      </c>
    </row>
    <row r="30" spans="1:6" ht="30" customHeight="1" thickBot="1" x14ac:dyDescent="0.2">
      <c r="A30" s="1219" t="s">
        <v>4076</v>
      </c>
      <c r="B30" s="1220"/>
      <c r="C30" s="1220"/>
      <c r="D30" s="1220"/>
      <c r="E30" s="1221"/>
    </row>
    <row r="31" spans="1:6" ht="39.950000000000003" customHeight="1" thickTop="1" x14ac:dyDescent="0.15">
      <c r="A31" s="178"/>
      <c r="B31" s="1224" t="s">
        <v>4325</v>
      </c>
      <c r="C31" s="1224"/>
      <c r="D31" s="1259" t="str">
        <f>IF(OR(実施計画様式!AS10="error",実施計画様式!AT10="error",実施計画様式!AU10="error",実施計画様式!AV10="error",実施計画様式!AW10="error",実施計画様式!AX10="error",実施計画様式!AY10="error"),"","○")</f>
        <v>○</v>
      </c>
      <c r="E31" s="1260"/>
      <c r="F31" s="111">
        <f t="shared" si="1"/>
        <v>0</v>
      </c>
    </row>
    <row r="32" spans="1:6" ht="39.950000000000003" customHeight="1" x14ac:dyDescent="0.15">
      <c r="A32" s="178"/>
      <c r="B32" s="1197" t="s">
        <v>4326</v>
      </c>
      <c r="C32" s="1195"/>
      <c r="D32" s="1191" t="str">
        <f>IF(COUNTIF(実施計画様式!AU75:AU474,"error")&gt;0,"","○")</f>
        <v>○</v>
      </c>
      <c r="E32" s="1192"/>
      <c r="F32" s="111">
        <f>IF(D32="",1,0)</f>
        <v>0</v>
      </c>
    </row>
    <row r="33" spans="1:6" ht="39.950000000000003" customHeight="1" x14ac:dyDescent="0.15">
      <c r="A33" s="178"/>
      <c r="B33" s="1197" t="s">
        <v>4327</v>
      </c>
      <c r="C33" s="1195"/>
      <c r="D33" s="1191" t="str">
        <f>IF(COUNTIF(実施計画様式!AV75:AV474,"error")&gt;0,"","○")</f>
        <v>○</v>
      </c>
      <c r="E33" s="1192"/>
      <c r="F33" s="111">
        <f t="shared" si="1"/>
        <v>0</v>
      </c>
    </row>
    <row r="34" spans="1:6" ht="39.950000000000003" customHeight="1" x14ac:dyDescent="0.15">
      <c r="A34" s="178"/>
      <c r="B34" s="1197" t="s">
        <v>4328</v>
      </c>
      <c r="C34" s="1195"/>
      <c r="D34" s="1191" t="str">
        <f>IF(COUNTIF(実施計画様式!AW75:AW474,"error")&gt;0,"","○")</f>
        <v>○</v>
      </c>
      <c r="E34" s="1192"/>
      <c r="F34" s="111">
        <f t="shared" si="1"/>
        <v>0</v>
      </c>
    </row>
    <row r="35" spans="1:6" ht="39.950000000000003" customHeight="1" x14ac:dyDescent="0.15">
      <c r="A35" s="178"/>
      <c r="B35" s="1197" t="s">
        <v>4329</v>
      </c>
      <c r="C35" s="1195"/>
      <c r="D35" s="1191" t="str">
        <f>IF(COUNTIF(実施計画様式!AX75:AX474,"error")&gt;0,"","○")</f>
        <v>○</v>
      </c>
      <c r="E35" s="1192"/>
      <c r="F35" s="111">
        <f t="shared" si="1"/>
        <v>0</v>
      </c>
    </row>
    <row r="36" spans="1:6" ht="39.950000000000003" customHeight="1" x14ac:dyDescent="0.15">
      <c r="A36" s="178"/>
      <c r="B36" s="1193" t="s">
        <v>4330</v>
      </c>
      <c r="C36" s="1193"/>
      <c r="D36" s="1191" t="str">
        <f>IF(COUNTIF(実施計画様式!AY75:AY474,"error")&gt;0,"","○")</f>
        <v>○</v>
      </c>
      <c r="E36" s="1192"/>
      <c r="F36" s="111">
        <f t="shared" si="1"/>
        <v>0</v>
      </c>
    </row>
    <row r="37" spans="1:6" ht="42.6" customHeight="1" x14ac:dyDescent="0.15">
      <c r="A37" s="672"/>
      <c r="B37" s="1195" t="s">
        <v>4331</v>
      </c>
      <c r="C37" s="1195"/>
      <c r="D37" s="1191" t="str">
        <f>IF(COUNTIF(実施計画様式!AZ75:AZ474,"error")&gt;0,"","○")</f>
        <v>○</v>
      </c>
      <c r="E37" s="1192"/>
      <c r="F37" s="111">
        <f t="shared" si="1"/>
        <v>0</v>
      </c>
    </row>
    <row r="38" spans="1:6" ht="52.35" customHeight="1" x14ac:dyDescent="0.15">
      <c r="A38" s="672"/>
      <c r="B38" s="1195" t="s">
        <v>4332</v>
      </c>
      <c r="C38" s="1195"/>
      <c r="D38" s="1191" t="str">
        <f>IF(COUNTIF(実施計画様式!BA75:BA474,"error")&gt;0,"","○")</f>
        <v>○</v>
      </c>
      <c r="E38" s="1192"/>
      <c r="F38" s="111">
        <f t="shared" si="1"/>
        <v>0</v>
      </c>
    </row>
    <row r="39" spans="1:6" ht="63.75" customHeight="1" x14ac:dyDescent="0.15">
      <c r="A39" s="672"/>
      <c r="B39" s="1197" t="s">
        <v>4333</v>
      </c>
      <c r="C39" s="1195"/>
      <c r="D39" s="1191" t="str">
        <f>IF(COUNTIF(実施計画様式!BB75:BB474,"error")&gt;0,"","○")</f>
        <v>○</v>
      </c>
      <c r="E39" s="1192"/>
      <c r="F39" s="111">
        <f t="shared" si="1"/>
        <v>0</v>
      </c>
    </row>
    <row r="40" spans="1:6" ht="52.35" customHeight="1" x14ac:dyDescent="0.15">
      <c r="A40" s="672"/>
      <c r="B40" s="1197" t="s">
        <v>4334</v>
      </c>
      <c r="C40" s="1195"/>
      <c r="D40" s="1191" t="str">
        <f>IF(COUNTIF(実施計画様式!BG75:BG474,"error")&gt;0,"","○")</f>
        <v>○</v>
      </c>
      <c r="E40" s="1192"/>
      <c r="F40" s="111">
        <f t="shared" si="1"/>
        <v>0</v>
      </c>
    </row>
    <row r="41" spans="1:6" ht="47.45" customHeight="1" x14ac:dyDescent="0.15">
      <c r="A41" s="672"/>
      <c r="B41" s="1193" t="s">
        <v>4335</v>
      </c>
      <c r="C41" s="1193"/>
      <c r="D41" s="1191" t="str">
        <f>IF(COUNTIF(実施計画様式!BH75:BH474,"error")&gt;0,"","○")</f>
        <v>○</v>
      </c>
      <c r="E41" s="1192"/>
      <c r="F41" s="111">
        <f>IF(D41="",1,0)</f>
        <v>0</v>
      </c>
    </row>
    <row r="42" spans="1:6" ht="47.45" customHeight="1" x14ac:dyDescent="0.15">
      <c r="A42" s="178"/>
      <c r="B42" s="1194" t="s">
        <v>4336</v>
      </c>
      <c r="C42" s="1195"/>
      <c r="D42" s="1191" t="str">
        <f>IF(COUNTIF(実施計画様式!BI75:BI474,"error")&gt;0,"","○")</f>
        <v>○</v>
      </c>
      <c r="E42" s="1192"/>
      <c r="F42" s="111">
        <f>IF(D42="",1,0)</f>
        <v>0</v>
      </c>
    </row>
    <row r="43" spans="1:6" ht="47.45" customHeight="1" x14ac:dyDescent="0.15">
      <c r="A43" s="178"/>
      <c r="B43" s="1246" t="s">
        <v>4337</v>
      </c>
      <c r="C43" s="1202"/>
      <c r="D43" s="1191" t="str">
        <f>IF(COUNTIF(実施計画様式!BL75:BL474,"error")&gt;0,"","○")</f>
        <v>○</v>
      </c>
      <c r="E43" s="1192"/>
      <c r="F43" s="111">
        <f t="shared" ref="F43:F49" si="2">IF(D43="",1,0)</f>
        <v>0</v>
      </c>
    </row>
    <row r="44" spans="1:6" ht="47.45" customHeight="1" x14ac:dyDescent="0.15">
      <c r="A44" s="178"/>
      <c r="B44" s="1193" t="s">
        <v>4338</v>
      </c>
      <c r="C44" s="1193"/>
      <c r="D44" s="1191" t="str">
        <f>IF(COUNTIF(実施計画様式!BM75:BM474,"error")&gt;0,"","○")</f>
        <v>○</v>
      </c>
      <c r="E44" s="1192"/>
      <c r="F44" s="111">
        <f t="shared" si="2"/>
        <v>0</v>
      </c>
    </row>
    <row r="45" spans="1:6" ht="47.45" customHeight="1" x14ac:dyDescent="0.15">
      <c r="A45" s="178"/>
      <c r="B45" s="1194" t="s">
        <v>4339</v>
      </c>
      <c r="C45" s="1195"/>
      <c r="D45" s="1191" t="str">
        <f>IF(COUNTIF(実施計画様式!BN75:BN474,"error")&gt;0,"","○")</f>
        <v>○</v>
      </c>
      <c r="E45" s="1192"/>
      <c r="F45" s="111">
        <f>IF(D45="",1,0)</f>
        <v>0</v>
      </c>
    </row>
    <row r="46" spans="1:6" ht="47.45" customHeight="1" x14ac:dyDescent="0.15">
      <c r="A46" s="178"/>
      <c r="B46" s="1194" t="s">
        <v>4340</v>
      </c>
      <c r="C46" s="1195"/>
      <c r="D46" s="1191" t="str">
        <f>IF(COUNTIF(実施計画様式!BO76:BO475,"error")&gt;0,"","○")</f>
        <v>○</v>
      </c>
      <c r="E46" s="1192"/>
      <c r="F46" s="111">
        <f>IF(D46="",1,0)</f>
        <v>0</v>
      </c>
    </row>
    <row r="47" spans="1:6" ht="47.45" customHeight="1" x14ac:dyDescent="0.15">
      <c r="A47" s="178"/>
      <c r="B47" s="1194" t="s">
        <v>4341</v>
      </c>
      <c r="C47" s="1195"/>
      <c r="D47" s="1191" t="str">
        <f>IF(COUNTIF(実施計画様式!BP75:BP474,"error")&gt;0,"","○")</f>
        <v>○</v>
      </c>
      <c r="E47" s="1192"/>
      <c r="F47" s="111">
        <f>IF(D47="",1,0)</f>
        <v>0</v>
      </c>
    </row>
    <row r="48" spans="1:6" ht="47.45" customHeight="1" x14ac:dyDescent="0.15">
      <c r="A48" s="178"/>
      <c r="B48" s="1194" t="s">
        <v>4342</v>
      </c>
      <c r="C48" s="1195"/>
      <c r="D48" s="1191" t="str">
        <f>IF(COUNTIF(実施計画様式!BQ75:BQ474,"error")&gt;0,"","○")</f>
        <v>○</v>
      </c>
      <c r="E48" s="1192"/>
      <c r="F48" s="111">
        <f>IF(D48="",1,0)</f>
        <v>0</v>
      </c>
    </row>
    <row r="49" spans="1:6" ht="47.45" customHeight="1" x14ac:dyDescent="0.15">
      <c r="A49" s="178"/>
      <c r="B49" s="1194" t="s">
        <v>4343</v>
      </c>
      <c r="C49" s="1195"/>
      <c r="D49" s="1191" t="str">
        <f>IF(COUNTIF(実施計画様式!BT75:BT474,"error")&gt;0,"","○")</f>
        <v>○</v>
      </c>
      <c r="E49" s="1192"/>
      <c r="F49" s="111">
        <f t="shared" si="2"/>
        <v>0</v>
      </c>
    </row>
    <row r="50" spans="1:6" ht="35.1" customHeight="1" x14ac:dyDescent="0.15">
      <c r="A50" s="178"/>
      <c r="B50" s="1193" t="s">
        <v>4344</v>
      </c>
      <c r="C50" s="1190"/>
      <c r="D50" s="1191" t="str">
        <f>IF(COUNTIF(実施計画様式!BU75:BU474,"error")&gt;0,"","○")</f>
        <v>○</v>
      </c>
      <c r="E50" s="1192"/>
      <c r="F50" s="111">
        <f t="shared" si="1"/>
        <v>0</v>
      </c>
    </row>
    <row r="51" spans="1:6" ht="35.1" customHeight="1" x14ac:dyDescent="0.15">
      <c r="A51" s="178"/>
      <c r="B51" s="1193" t="s">
        <v>4345</v>
      </c>
      <c r="C51" s="1193"/>
      <c r="D51" s="1191" t="str">
        <f>IF(COUNTIF(基金調べ!L4:L18,"error")&gt;0,"","○")</f>
        <v>○</v>
      </c>
      <c r="E51" s="1192"/>
      <c r="F51" s="111">
        <f t="shared" si="1"/>
        <v>0</v>
      </c>
    </row>
    <row r="52" spans="1:6" ht="54.6" customHeight="1" x14ac:dyDescent="0.15">
      <c r="A52" s="672"/>
      <c r="B52" s="1190" t="s">
        <v>4346</v>
      </c>
      <c r="C52" s="1190"/>
      <c r="D52" s="1191" t="str">
        <f>IF(COUNTIF(実施計画様式!BV75:BV474,"error")&gt;0,"","○")</f>
        <v>○</v>
      </c>
      <c r="E52" s="1192"/>
      <c r="F52" s="111">
        <f t="shared" si="1"/>
        <v>0</v>
      </c>
    </row>
    <row r="53" spans="1:6" ht="56.45" customHeight="1" x14ac:dyDescent="0.15">
      <c r="A53" s="672"/>
      <c r="B53" s="1190" t="s">
        <v>4347</v>
      </c>
      <c r="C53" s="1193"/>
      <c r="D53" s="1191" t="str">
        <f>IF(COUNTIF(実施計画様式!BX75:BX474,"error")&gt;0,"","○")</f>
        <v>○</v>
      </c>
      <c r="E53" s="1192"/>
      <c r="F53" s="111">
        <f t="shared" si="1"/>
        <v>0</v>
      </c>
    </row>
    <row r="54" spans="1:6" ht="56.45" customHeight="1" x14ac:dyDescent="0.15">
      <c r="A54" s="672"/>
      <c r="B54" s="1196" t="s">
        <v>4348</v>
      </c>
      <c r="C54" s="1197"/>
      <c r="D54" s="1191" t="str">
        <f>IF(COUNTIF(実施計画様式!BY76:BY475,"error")&gt;0,"","○")</f>
        <v>○</v>
      </c>
      <c r="E54" s="1192"/>
      <c r="F54" s="111">
        <f t="shared" si="1"/>
        <v>0</v>
      </c>
    </row>
    <row r="55" spans="1:6" ht="56.45" customHeight="1" x14ac:dyDescent="0.15">
      <c r="A55" s="672"/>
      <c r="B55" s="1196" t="s">
        <v>4349</v>
      </c>
      <c r="C55" s="1197"/>
      <c r="D55" s="1191" t="str">
        <f>IF(COUNTIF(実施計画様式!BY75:BY474,"error")&gt;0,"","○")</f>
        <v>○</v>
      </c>
      <c r="E55" s="1192"/>
      <c r="F55" s="111">
        <f t="shared" si="1"/>
        <v>0</v>
      </c>
    </row>
    <row r="56" spans="1:6" ht="56.45" customHeight="1" x14ac:dyDescent="0.15">
      <c r="A56" s="672"/>
      <c r="B56" s="1190" t="s">
        <v>4350</v>
      </c>
      <c r="C56" s="1190"/>
      <c r="D56" s="1191" t="str">
        <f>IF(COUNTIF(実施計画様式!BZ75:BZ474,"error")&gt;0,"","○")</f>
        <v>○</v>
      </c>
      <c r="E56" s="1192"/>
      <c r="F56" s="111">
        <f>IF(D56="",1,0)</f>
        <v>0</v>
      </c>
    </row>
    <row r="57" spans="1:6" ht="45.6" customHeight="1" x14ac:dyDescent="0.15">
      <c r="A57" s="178"/>
      <c r="B57" s="1196" t="s">
        <v>4351</v>
      </c>
      <c r="C57" s="1197"/>
      <c r="D57" s="1191" t="str">
        <f>IF(COUNTIF(実施計画様式!CD75:CD474,"error")&gt;0,"","○")</f>
        <v>○</v>
      </c>
      <c r="E57" s="1192"/>
      <c r="F57" s="111">
        <f>IF(D57="",1,0)</f>
        <v>0</v>
      </c>
    </row>
    <row r="58" spans="1:6" ht="38.1" customHeight="1" x14ac:dyDescent="0.15">
      <c r="A58" s="178"/>
      <c r="B58" s="1202" t="s">
        <v>4352</v>
      </c>
      <c r="C58" s="1202"/>
      <c r="D58" s="1191" t="str">
        <f>IF(COUNTIF(実施計画様式!CE75:CE474,"error")&gt;0,"","○")</f>
        <v>○</v>
      </c>
      <c r="E58" s="1192"/>
      <c r="F58" s="111">
        <f>IF(D58="",1,0)</f>
        <v>0</v>
      </c>
    </row>
    <row r="59" spans="1:6" ht="60.75" customHeight="1" x14ac:dyDescent="0.15">
      <c r="A59" s="178"/>
      <c r="B59" s="1202" t="s">
        <v>4353</v>
      </c>
      <c r="C59" s="1202"/>
      <c r="D59" s="1191" t="str">
        <f>IF(COUNTIF(実施計画様式!CF75:CG474,"error")&gt;0,"","○")</f>
        <v>○</v>
      </c>
      <c r="E59" s="1192"/>
      <c r="F59" s="111">
        <f>IF(D59="",1,0)</f>
        <v>0</v>
      </c>
    </row>
    <row r="60" spans="1:6" ht="60.75" customHeight="1" x14ac:dyDescent="0.15">
      <c r="A60" s="179"/>
      <c r="B60" s="1206" t="s">
        <v>4354</v>
      </c>
      <c r="C60" s="1206"/>
      <c r="D60" s="1207" t="str">
        <f>IF(COUNTIF(実施計画様式!CH75:CH474,"error")&gt;0,"","○")</f>
        <v>○</v>
      </c>
      <c r="E60" s="1208"/>
      <c r="F60" s="111">
        <f t="shared" si="1"/>
        <v>0</v>
      </c>
    </row>
    <row r="61" spans="1:6" ht="60.75" customHeight="1" x14ac:dyDescent="0.15">
      <c r="A61" s="179"/>
      <c r="B61" s="1206" t="s">
        <v>4355</v>
      </c>
      <c r="C61" s="1206"/>
      <c r="D61" s="1207" t="str">
        <f>IF(SUBTOTAL(3,実施計画様式!C75:C474)=400,"○","")</f>
        <v>○</v>
      </c>
      <c r="E61" s="1208"/>
      <c r="F61" s="111">
        <f t="shared" ref="F61:F63" si="3">IF(D61="",1,0)</f>
        <v>0</v>
      </c>
    </row>
    <row r="62" spans="1:6" ht="60.75" customHeight="1" x14ac:dyDescent="0.15">
      <c r="A62" s="675"/>
      <c r="B62" s="1203" t="s">
        <v>4356</v>
      </c>
      <c r="C62" s="1203"/>
      <c r="D62" s="1204" t="str">
        <f>IF(COUNTIF(実施計画様式!CI75:CI473,"error")&gt;0,"","○")</f>
        <v>○</v>
      </c>
      <c r="E62" s="1205"/>
      <c r="F62" s="111">
        <f t="shared" si="3"/>
        <v>0</v>
      </c>
    </row>
    <row r="63" spans="1:6" ht="60.75" customHeight="1" thickBot="1" x14ac:dyDescent="0.2">
      <c r="A63" s="180"/>
      <c r="B63" s="1198" t="s">
        <v>4357</v>
      </c>
      <c r="C63" s="1199"/>
      <c r="D63" s="1200" t="str">
        <f>IF('別表（R6低所得世帯支援・不足額給付）'!N1="可","○","")</f>
        <v>○</v>
      </c>
      <c r="E63" s="1201"/>
      <c r="F63" s="111">
        <f t="shared" si="3"/>
        <v>0</v>
      </c>
    </row>
    <row r="64" spans="1:6" ht="60.6" customHeight="1" x14ac:dyDescent="0.15">
      <c r="A64"/>
      <c r="B64"/>
      <c r="C64"/>
      <c r="D64"/>
      <c r="E64"/>
      <c r="F64" s="111">
        <f>SUM(F6:F63)</f>
        <v>0</v>
      </c>
    </row>
    <row r="65" ht="60.6" customHeight="1" x14ac:dyDescent="0.15"/>
    <row r="66" ht="60.95" customHeight="1" x14ac:dyDescent="0.15"/>
  </sheetData>
  <sheetProtection algorithmName="SHA-512" hashValue="5PsAsdbj6O7HAKz/9/gEiEq9lzxlI75QPZExyr8ohPiNnrI1tDr4QEuY3mUzuzGDmzpNd2ZOdhKGU8wX7GA0Rg==" saltValue="ksC5iWlq/kVu6z6Ef/sfuQ==" spinCount="100000" sheet="1" objects="1" scenarios="1"/>
  <autoFilter ref="A1:G64" xr:uid="{00000000-0001-0000-0600-000000000000}"/>
  <mergeCells count="115">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3:C63"/>
    <mergeCell ref="D63:E63"/>
    <mergeCell ref="B59:C59"/>
    <mergeCell ref="D59:E59"/>
    <mergeCell ref="B62:C62"/>
    <mergeCell ref="D62:E62"/>
    <mergeCell ref="B61:C61"/>
    <mergeCell ref="D61:E61"/>
    <mergeCell ref="B60:C60"/>
    <mergeCell ref="D60:E60"/>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26" orientation="portrait"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A57" zoomScale="55" zoomScaleNormal="55" workbookViewId="0">
      <selection activeCell="AH89" sqref="AH89"/>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5" width="14.125" customWidth="1"/>
    <col min="16" max="16" width="23.875" customWidth="1"/>
    <col min="17" max="17" width="11.125" customWidth="1"/>
    <col min="18" max="18" width="17.875" customWidth="1"/>
    <col min="19" max="24" width="18.875" customWidth="1"/>
    <col min="25" max="26" width="17.5" customWidth="1"/>
    <col min="27" max="27" width="52.5" customWidth="1"/>
    <col min="28" max="29" width="17.5" customWidth="1"/>
    <col min="30" max="33" width="13.5" customWidth="1"/>
    <col min="34" max="35" width="37.125" customWidth="1"/>
    <col min="36" max="39"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44" ht="15" customHeight="1" x14ac:dyDescent="0.15"/>
    <row r="66" spans="2:44" ht="15" customHeight="1" x14ac:dyDescent="0.15"/>
    <row r="67" spans="2:44" ht="15" customHeight="1" x14ac:dyDescent="0.15"/>
    <row r="68" spans="2:44" ht="17.100000000000001" customHeight="1" thickBot="1" x14ac:dyDescent="0.2"/>
    <row r="69" spans="2:44" ht="17.100000000000001" customHeight="1" thickBot="1" x14ac:dyDescent="0.2">
      <c r="C69" s="1270" t="s">
        <v>96</v>
      </c>
      <c r="D69" s="1273" t="s">
        <v>97</v>
      </c>
      <c r="E69" s="1046" t="s">
        <v>98</v>
      </c>
      <c r="F69" s="1047"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2:44" ht="26.45" customHeight="1" thickBot="1" x14ac:dyDescent="0.2">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3"/>
      <c r="AA70" s="973"/>
      <c r="AB70" s="722"/>
      <c r="AC70" s="722"/>
      <c r="AD70" s="721"/>
      <c r="AE70" s="1000"/>
      <c r="AF70" s="1016"/>
      <c r="AG70" s="1000"/>
      <c r="AH70" s="721"/>
      <c r="AI70" s="932"/>
      <c r="AJ70" s="721"/>
      <c r="AK70" s="756"/>
      <c r="AL70" s="844"/>
      <c r="AM70" s="936"/>
      <c r="AN70" s="721"/>
      <c r="AO70" s="721"/>
      <c r="AP70" s="721"/>
      <c r="AQ70" s="721"/>
      <c r="AR70" s="929"/>
    </row>
    <row r="71" spans="2:44" ht="26.45" customHeight="1" thickBot="1" x14ac:dyDescent="0.2">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4"/>
      <c r="AA71" s="973"/>
      <c r="AB71" s="722"/>
      <c r="AC71" s="722"/>
      <c r="AD71" s="721"/>
      <c r="AE71" s="1000"/>
      <c r="AF71" s="1016"/>
      <c r="AG71" s="1000"/>
      <c r="AH71" s="721"/>
      <c r="AI71" s="932"/>
      <c r="AJ71" s="721"/>
      <c r="AK71" s="756"/>
      <c r="AL71" s="844"/>
      <c r="AM71" s="936"/>
      <c r="AN71" s="721"/>
      <c r="AO71" s="721"/>
      <c r="AP71" s="721"/>
      <c r="AQ71" s="721"/>
      <c r="AR71" s="929"/>
    </row>
    <row r="72" spans="2:44" ht="26.45" customHeight="1" thickBot="1" x14ac:dyDescent="0.2">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row>
    <row r="73" spans="2:44" ht="13.35" customHeight="1" x14ac:dyDescent="0.15">
      <c r="C73" s="17">
        <v>1</v>
      </c>
      <c r="D73" s="17" t="s">
        <v>8041</v>
      </c>
      <c r="E73" s="24" t="s">
        <v>8042</v>
      </c>
      <c r="F73" s="24" t="s">
        <v>226</v>
      </c>
      <c r="G73" s="24" t="s">
        <v>226</v>
      </c>
      <c r="H73" s="24" t="s">
        <v>226</v>
      </c>
      <c r="I73" s="24" t="s">
        <v>8037</v>
      </c>
      <c r="J73" s="24" t="s">
        <v>8043</v>
      </c>
      <c r="K73" s="24" t="s">
        <v>226</v>
      </c>
      <c r="L73" s="24" t="s">
        <v>271</v>
      </c>
      <c r="M73" s="24"/>
      <c r="N73" s="24"/>
      <c r="O73" s="24"/>
      <c r="P73" s="24"/>
      <c r="Q73" s="24">
        <v>992</v>
      </c>
      <c r="R73" s="24">
        <v>992</v>
      </c>
      <c r="S73" s="24">
        <v>0</v>
      </c>
      <c r="T73" s="24">
        <v>620</v>
      </c>
      <c r="U73" s="24">
        <v>372</v>
      </c>
      <c r="V73" s="24"/>
      <c r="W73" s="24">
        <v>0</v>
      </c>
      <c r="X73" s="24"/>
      <c r="Y73" s="24">
        <v>0</v>
      </c>
      <c r="Z73" s="24"/>
      <c r="AA73" s="716" t="s">
        <v>8044</v>
      </c>
      <c r="AB73" s="24" t="s">
        <v>271</v>
      </c>
      <c r="AC73" s="24" t="s">
        <v>226</v>
      </c>
      <c r="AD73" s="24" t="s">
        <v>271</v>
      </c>
      <c r="AE73" s="24" t="s">
        <v>324</v>
      </c>
      <c r="AF73" s="24"/>
      <c r="AG73" s="24" t="s">
        <v>429</v>
      </c>
      <c r="AH73" s="24" t="s">
        <v>8039</v>
      </c>
      <c r="AI73" s="24"/>
      <c r="AJ73" s="24" t="s">
        <v>8034</v>
      </c>
      <c r="AK73" s="24"/>
      <c r="AL73" s="24"/>
      <c r="AM73" s="24"/>
      <c r="AN73" s="24"/>
      <c r="AO73" s="24"/>
      <c r="AP73" s="24" t="s">
        <v>8036</v>
      </c>
      <c r="AQ73" s="24"/>
      <c r="AR73" s="18" t="s">
        <v>8038</v>
      </c>
    </row>
    <row r="74" spans="2:44" ht="13.35" customHeight="1" x14ac:dyDescent="0.15">
      <c r="C74" s="22">
        <v>2</v>
      </c>
      <c r="D74" s="22"/>
      <c r="Q74">
        <v>0</v>
      </c>
      <c r="R74">
        <v>0</v>
      </c>
      <c r="AR74" s="19"/>
    </row>
    <row r="75" spans="2:44" ht="14.1" customHeight="1" x14ac:dyDescent="0.15">
      <c r="C75" s="22">
        <v>3</v>
      </c>
      <c r="D75" s="22"/>
      <c r="Q75">
        <v>0</v>
      </c>
      <c r="R75">
        <v>0</v>
      </c>
      <c r="AR75" s="19"/>
    </row>
    <row r="76" spans="2:44" x14ac:dyDescent="0.15">
      <c r="C76" s="22">
        <v>4</v>
      </c>
      <c r="D76" s="22"/>
      <c r="Q76">
        <v>0</v>
      </c>
      <c r="R76">
        <v>0</v>
      </c>
      <c r="AR76" s="19"/>
    </row>
    <row r="77" spans="2:44" x14ac:dyDescent="0.15">
      <c r="B77" t="s">
        <v>4363</v>
      </c>
      <c r="C77" s="22">
        <v>5</v>
      </c>
      <c r="D77" s="22"/>
      <c r="AR77" s="19"/>
    </row>
    <row r="78" spans="2:44" ht="148.5" x14ac:dyDescent="0.15">
      <c r="C78" s="22">
        <v>6</v>
      </c>
      <c r="D78" s="22" t="s">
        <v>8027</v>
      </c>
      <c r="E78" t="s">
        <v>8028</v>
      </c>
      <c r="F78" t="s">
        <v>226</v>
      </c>
      <c r="G78" t="s">
        <v>226</v>
      </c>
      <c r="H78" t="s">
        <v>226</v>
      </c>
      <c r="I78" t="s">
        <v>8029</v>
      </c>
      <c r="J78" t="s">
        <v>8030</v>
      </c>
      <c r="K78" t="s">
        <v>226</v>
      </c>
      <c r="L78" t="s">
        <v>8031</v>
      </c>
      <c r="Q78">
        <v>7464</v>
      </c>
      <c r="R78">
        <v>3180</v>
      </c>
      <c r="W78">
        <v>3180</v>
      </c>
      <c r="Y78">
        <v>4284</v>
      </c>
      <c r="AA78" s="37" t="s">
        <v>8032</v>
      </c>
      <c r="AB78" t="s">
        <v>271</v>
      </c>
      <c r="AC78" t="s">
        <v>271</v>
      </c>
      <c r="AD78" t="s">
        <v>271</v>
      </c>
      <c r="AE78" t="s">
        <v>406</v>
      </c>
      <c r="AG78" t="s">
        <v>436</v>
      </c>
      <c r="AH78" s="37" t="s">
        <v>8033</v>
      </c>
      <c r="AJ78" t="s">
        <v>8034</v>
      </c>
      <c r="AP78" t="s">
        <v>8036</v>
      </c>
      <c r="AR78" s="19" t="s">
        <v>8035</v>
      </c>
    </row>
    <row r="79" spans="2:44" x14ac:dyDescent="0.15">
      <c r="C79" s="22">
        <v>7</v>
      </c>
      <c r="D79" s="22"/>
      <c r="Q79">
        <v>0</v>
      </c>
      <c r="R79">
        <v>0</v>
      </c>
      <c r="AR79" s="19"/>
    </row>
    <row r="80" spans="2:44" x14ac:dyDescent="0.15">
      <c r="C80" s="22">
        <v>8</v>
      </c>
      <c r="D80" s="22"/>
      <c r="Q80">
        <v>0</v>
      </c>
      <c r="R80">
        <v>0</v>
      </c>
      <c r="AR80" s="19"/>
    </row>
    <row r="81" spans="3:44" x14ac:dyDescent="0.15">
      <c r="C81" s="22">
        <v>9</v>
      </c>
      <c r="D81" s="22"/>
      <c r="Q81">
        <v>0</v>
      </c>
      <c r="R81">
        <v>0</v>
      </c>
      <c r="AR81" s="19"/>
    </row>
    <row r="82" spans="3:44" x14ac:dyDescent="0.15">
      <c r="C82" s="22">
        <v>10</v>
      </c>
      <c r="D82" s="22"/>
      <c r="Q82">
        <v>0</v>
      </c>
      <c r="R82">
        <v>0</v>
      </c>
      <c r="AR82" s="19"/>
    </row>
    <row r="83" spans="3:44" x14ac:dyDescent="0.15">
      <c r="C83" s="22">
        <v>11</v>
      </c>
      <c r="D83" s="22"/>
      <c r="Q83">
        <v>0</v>
      </c>
      <c r="R83">
        <v>0</v>
      </c>
      <c r="AR83" s="19"/>
    </row>
    <row r="84" spans="3:44" x14ac:dyDescent="0.15">
      <c r="C84" s="22">
        <v>12</v>
      </c>
      <c r="D84" s="22"/>
      <c r="Q84">
        <v>0</v>
      </c>
      <c r="R84">
        <v>0</v>
      </c>
      <c r="AR84" s="19"/>
    </row>
    <row r="85" spans="3:44" x14ac:dyDescent="0.15">
      <c r="C85" s="22">
        <v>13</v>
      </c>
      <c r="D85" s="22"/>
      <c r="Q85">
        <v>0</v>
      </c>
      <c r="R85">
        <v>0</v>
      </c>
      <c r="AR85" s="19"/>
    </row>
    <row r="86" spans="3:44" x14ac:dyDescent="0.15">
      <c r="C86" s="22">
        <v>14</v>
      </c>
      <c r="D86" s="22"/>
      <c r="Q86">
        <v>0</v>
      </c>
      <c r="R86">
        <v>0</v>
      </c>
      <c r="AR86" s="19"/>
    </row>
    <row r="87" spans="3:44" x14ac:dyDescent="0.15">
      <c r="C87" s="22">
        <v>15</v>
      </c>
      <c r="D87" s="22"/>
      <c r="Q87">
        <v>0</v>
      </c>
      <c r="R87">
        <v>0</v>
      </c>
      <c r="AR87" s="19"/>
    </row>
    <row r="88" spans="3:44" x14ac:dyDescent="0.15">
      <c r="C88" s="22">
        <v>16</v>
      </c>
      <c r="D88" s="22"/>
      <c r="Q88">
        <v>0</v>
      </c>
      <c r="R88">
        <v>0</v>
      </c>
      <c r="AR88" s="19"/>
    </row>
    <row r="89" spans="3:44" x14ac:dyDescent="0.15">
      <c r="C89" s="22">
        <v>17</v>
      </c>
      <c r="D89" s="22"/>
      <c r="Q89">
        <v>0</v>
      </c>
      <c r="R89">
        <v>0</v>
      </c>
      <c r="AR89" s="19"/>
    </row>
    <row r="90" spans="3:44" x14ac:dyDescent="0.15">
      <c r="C90" s="22">
        <v>18</v>
      </c>
      <c r="D90" s="22"/>
      <c r="Q90">
        <v>0</v>
      </c>
      <c r="R90">
        <v>0</v>
      </c>
      <c r="AR90" s="19"/>
    </row>
    <row r="91" spans="3:44" x14ac:dyDescent="0.15">
      <c r="C91" s="22">
        <v>19</v>
      </c>
      <c r="D91" s="22"/>
      <c r="Q91">
        <v>0</v>
      </c>
      <c r="R91">
        <v>0</v>
      </c>
      <c r="AR91" s="19"/>
    </row>
    <row r="92" spans="3:44" x14ac:dyDescent="0.15">
      <c r="C92" s="22">
        <v>20</v>
      </c>
      <c r="D92" s="22"/>
      <c r="Q92">
        <v>0</v>
      </c>
      <c r="R92">
        <v>0</v>
      </c>
      <c r="AR92" s="19"/>
    </row>
    <row r="93" spans="3:44" x14ac:dyDescent="0.15">
      <c r="C93" s="22">
        <v>21</v>
      </c>
      <c r="D93" s="22"/>
      <c r="Q93">
        <v>0</v>
      </c>
      <c r="R93">
        <v>0</v>
      </c>
      <c r="AR93" s="19"/>
    </row>
    <row r="94" spans="3:44" x14ac:dyDescent="0.15">
      <c r="C94" s="22">
        <v>22</v>
      </c>
      <c r="D94" s="22"/>
      <c r="Q94">
        <v>0</v>
      </c>
      <c r="R94">
        <v>0</v>
      </c>
      <c r="AR94" s="19"/>
    </row>
    <row r="95" spans="3:44" x14ac:dyDescent="0.15">
      <c r="C95" s="22">
        <v>23</v>
      </c>
      <c r="D95" s="22"/>
      <c r="Q95">
        <v>0</v>
      </c>
      <c r="R95">
        <v>0</v>
      </c>
      <c r="AR95" s="19"/>
    </row>
    <row r="96" spans="3:44" x14ac:dyDescent="0.15">
      <c r="C96" s="22">
        <v>24</v>
      </c>
      <c r="D96" s="22"/>
      <c r="Q96">
        <v>0</v>
      </c>
      <c r="R96">
        <v>0</v>
      </c>
      <c r="AR96" s="19"/>
    </row>
    <row r="97" spans="3:44" x14ac:dyDescent="0.15">
      <c r="C97" s="22">
        <v>25</v>
      </c>
      <c r="D97" s="22"/>
      <c r="Q97">
        <v>0</v>
      </c>
      <c r="R97">
        <v>0</v>
      </c>
      <c r="AR97" s="19"/>
    </row>
    <row r="98" spans="3:44" x14ac:dyDescent="0.15">
      <c r="C98" s="22">
        <v>26</v>
      </c>
      <c r="D98" s="22"/>
      <c r="Q98">
        <v>0</v>
      </c>
      <c r="R98">
        <v>0</v>
      </c>
      <c r="AR98" s="19"/>
    </row>
    <row r="99" spans="3:44" x14ac:dyDescent="0.15">
      <c r="C99" s="22">
        <v>27</v>
      </c>
      <c r="D99" s="22"/>
      <c r="Q99">
        <v>0</v>
      </c>
      <c r="R99">
        <v>0</v>
      </c>
      <c r="AR99" s="19"/>
    </row>
    <row r="100" spans="3:44" x14ac:dyDescent="0.15">
      <c r="C100" s="22">
        <v>28</v>
      </c>
      <c r="D100" s="22"/>
      <c r="Q100">
        <v>0</v>
      </c>
      <c r="R100">
        <v>0</v>
      </c>
      <c r="AR100" s="19"/>
    </row>
    <row r="101" spans="3:44" x14ac:dyDescent="0.15">
      <c r="C101" s="22">
        <v>29</v>
      </c>
      <c r="D101" s="22"/>
      <c r="Q101">
        <v>0</v>
      </c>
      <c r="R101">
        <v>0</v>
      </c>
      <c r="AR101" s="19"/>
    </row>
    <row r="102" spans="3:44" x14ac:dyDescent="0.15">
      <c r="C102" s="22">
        <v>30</v>
      </c>
      <c r="D102" s="22"/>
      <c r="Q102">
        <v>0</v>
      </c>
      <c r="R102">
        <v>0</v>
      </c>
      <c r="AR102" s="19"/>
    </row>
    <row r="103" spans="3:44" x14ac:dyDescent="0.15">
      <c r="C103" s="22">
        <v>31</v>
      </c>
      <c r="D103" s="22"/>
      <c r="Q103">
        <v>0</v>
      </c>
      <c r="R103">
        <v>0</v>
      </c>
      <c r="AR103" s="19"/>
    </row>
    <row r="104" spans="3:44" x14ac:dyDescent="0.15">
      <c r="C104" s="22">
        <v>32</v>
      </c>
      <c r="D104" s="22"/>
      <c r="Q104">
        <v>0</v>
      </c>
      <c r="R104">
        <v>0</v>
      </c>
      <c r="AR104" s="19"/>
    </row>
    <row r="105" spans="3:44" x14ac:dyDescent="0.15">
      <c r="C105" s="22">
        <v>33</v>
      </c>
      <c r="D105" s="22"/>
      <c r="Q105">
        <v>0</v>
      </c>
      <c r="R105">
        <v>0</v>
      </c>
      <c r="AR105" s="19"/>
    </row>
    <row r="106" spans="3:44" x14ac:dyDescent="0.15">
      <c r="C106" s="22">
        <v>34</v>
      </c>
      <c r="D106" s="22"/>
      <c r="Q106">
        <v>0</v>
      </c>
      <c r="R106">
        <v>0</v>
      </c>
      <c r="AR106" s="19"/>
    </row>
    <row r="107" spans="3:44" x14ac:dyDescent="0.15">
      <c r="C107" s="22">
        <v>35</v>
      </c>
      <c r="D107" s="22"/>
      <c r="Q107">
        <v>0</v>
      </c>
      <c r="R107">
        <v>0</v>
      </c>
      <c r="AR107" s="19"/>
    </row>
    <row r="108" spans="3:44" x14ac:dyDescent="0.15">
      <c r="C108" s="22">
        <v>36</v>
      </c>
      <c r="D108" s="22"/>
      <c r="Q108">
        <v>0</v>
      </c>
      <c r="R108">
        <v>0</v>
      </c>
      <c r="AR108" s="19"/>
    </row>
    <row r="109" spans="3:44" x14ac:dyDescent="0.15">
      <c r="C109" s="22">
        <v>37</v>
      </c>
      <c r="D109" s="22"/>
      <c r="Q109">
        <v>0</v>
      </c>
      <c r="R109">
        <v>0</v>
      </c>
      <c r="AR109" s="19"/>
    </row>
    <row r="110" spans="3:44" x14ac:dyDescent="0.15">
      <c r="C110" s="22">
        <v>38</v>
      </c>
      <c r="D110" s="22"/>
      <c r="Q110">
        <v>0</v>
      </c>
      <c r="R110">
        <v>0</v>
      </c>
      <c r="AR110" s="19"/>
    </row>
    <row r="111" spans="3:44" x14ac:dyDescent="0.15">
      <c r="C111" s="22">
        <v>39</v>
      </c>
      <c r="D111" s="22"/>
      <c r="Q111">
        <v>0</v>
      </c>
      <c r="R111">
        <v>0</v>
      </c>
      <c r="AR111" s="19"/>
    </row>
    <row r="112" spans="3:44" x14ac:dyDescent="0.15">
      <c r="C112" s="22">
        <v>40</v>
      </c>
      <c r="D112" s="22"/>
      <c r="Q112">
        <v>0</v>
      </c>
      <c r="R112">
        <v>0</v>
      </c>
      <c r="AR112" s="19"/>
    </row>
    <row r="113" spans="3:44" x14ac:dyDescent="0.15">
      <c r="C113" s="22">
        <v>41</v>
      </c>
      <c r="D113" s="22"/>
      <c r="Q113">
        <v>0</v>
      </c>
      <c r="R113">
        <v>0</v>
      </c>
      <c r="AR113" s="19"/>
    </row>
    <row r="114" spans="3:44" x14ac:dyDescent="0.15">
      <c r="C114" s="22">
        <v>42</v>
      </c>
      <c r="D114" s="22"/>
      <c r="Q114">
        <v>0</v>
      </c>
      <c r="R114">
        <v>0</v>
      </c>
      <c r="AR114" s="19"/>
    </row>
    <row r="115" spans="3:44" x14ac:dyDescent="0.15">
      <c r="C115" s="22">
        <v>43</v>
      </c>
      <c r="D115" s="22"/>
      <c r="Q115">
        <v>0</v>
      </c>
      <c r="R115">
        <v>0</v>
      </c>
      <c r="AR115" s="19"/>
    </row>
    <row r="116" spans="3:44" x14ac:dyDescent="0.15">
      <c r="C116" s="22">
        <v>44</v>
      </c>
      <c r="D116" s="22"/>
      <c r="Q116">
        <v>0</v>
      </c>
      <c r="R116">
        <v>0</v>
      </c>
      <c r="AR116" s="19"/>
    </row>
    <row r="117" spans="3:44" x14ac:dyDescent="0.15">
      <c r="C117" s="22">
        <v>45</v>
      </c>
      <c r="D117" s="22"/>
      <c r="Q117">
        <v>0</v>
      </c>
      <c r="R117">
        <v>0</v>
      </c>
      <c r="AR117" s="19"/>
    </row>
    <row r="118" spans="3:44" x14ac:dyDescent="0.15">
      <c r="C118" s="22">
        <v>46</v>
      </c>
      <c r="D118" s="22"/>
      <c r="Q118">
        <v>0</v>
      </c>
      <c r="R118">
        <v>0</v>
      </c>
      <c r="AR118" s="19"/>
    </row>
    <row r="119" spans="3:44" x14ac:dyDescent="0.15">
      <c r="C119" s="22">
        <v>47</v>
      </c>
      <c r="D119" s="22"/>
      <c r="Q119">
        <v>0</v>
      </c>
      <c r="R119">
        <v>0</v>
      </c>
      <c r="AR119" s="19"/>
    </row>
    <row r="120" spans="3:44" x14ac:dyDescent="0.15">
      <c r="C120" s="22">
        <v>48</v>
      </c>
      <c r="D120" s="22"/>
      <c r="Q120">
        <v>0</v>
      </c>
      <c r="R120">
        <v>0</v>
      </c>
      <c r="AR120" s="19"/>
    </row>
    <row r="121" spans="3:44" x14ac:dyDescent="0.15">
      <c r="C121" s="22">
        <v>49</v>
      </c>
      <c r="D121" s="22"/>
      <c r="Q121">
        <v>0</v>
      </c>
      <c r="R121">
        <v>0</v>
      </c>
      <c r="AR121" s="19"/>
    </row>
    <row r="122" spans="3:44" x14ac:dyDescent="0.15">
      <c r="C122" s="22">
        <v>50</v>
      </c>
      <c r="D122" s="22"/>
      <c r="Q122">
        <v>0</v>
      </c>
      <c r="R122">
        <v>0</v>
      </c>
      <c r="AR122" s="19"/>
    </row>
    <row r="123" spans="3:44" x14ac:dyDescent="0.15">
      <c r="C123" s="22">
        <v>51</v>
      </c>
      <c r="D123" s="22"/>
      <c r="Q123">
        <v>0</v>
      </c>
      <c r="R123">
        <v>0</v>
      </c>
      <c r="AR123" s="19"/>
    </row>
    <row r="124" spans="3:44" x14ac:dyDescent="0.15">
      <c r="C124" s="22">
        <v>52</v>
      </c>
      <c r="D124" s="22"/>
      <c r="Q124">
        <v>0</v>
      </c>
      <c r="R124">
        <v>0</v>
      </c>
      <c r="AR124" s="19"/>
    </row>
    <row r="125" spans="3:44" x14ac:dyDescent="0.15">
      <c r="C125" s="22">
        <v>53</v>
      </c>
      <c r="D125" s="22"/>
      <c r="Q125">
        <v>0</v>
      </c>
      <c r="R125">
        <v>0</v>
      </c>
      <c r="AR125" s="19"/>
    </row>
    <row r="126" spans="3:44" x14ac:dyDescent="0.15">
      <c r="C126" s="22">
        <v>54</v>
      </c>
      <c r="D126" s="22"/>
      <c r="Q126">
        <v>0</v>
      </c>
      <c r="R126">
        <v>0</v>
      </c>
      <c r="AR126" s="19"/>
    </row>
    <row r="127" spans="3:44" x14ac:dyDescent="0.15">
      <c r="C127" s="22">
        <v>55</v>
      </c>
      <c r="D127" s="22"/>
      <c r="Q127">
        <v>0</v>
      </c>
      <c r="R127">
        <v>0</v>
      </c>
      <c r="AR127" s="19"/>
    </row>
    <row r="128" spans="3:44" x14ac:dyDescent="0.15">
      <c r="C128" s="22">
        <v>56</v>
      </c>
      <c r="D128" s="22"/>
      <c r="Q128">
        <v>0</v>
      </c>
      <c r="R128">
        <v>0</v>
      </c>
      <c r="AR128" s="19"/>
    </row>
    <row r="129" spans="3:44" x14ac:dyDescent="0.15">
      <c r="C129" s="22">
        <v>57</v>
      </c>
      <c r="D129" s="22"/>
      <c r="Q129">
        <v>0</v>
      </c>
      <c r="R129">
        <v>0</v>
      </c>
      <c r="AR129" s="19"/>
    </row>
    <row r="130" spans="3:44" x14ac:dyDescent="0.15">
      <c r="C130" s="22">
        <v>58</v>
      </c>
      <c r="D130" s="22"/>
      <c r="Q130">
        <v>0</v>
      </c>
      <c r="R130">
        <v>0</v>
      </c>
      <c r="AR130" s="19"/>
    </row>
    <row r="131" spans="3:44" x14ac:dyDescent="0.15">
      <c r="C131" s="22">
        <v>59</v>
      </c>
      <c r="D131" s="22"/>
      <c r="Q131">
        <v>0</v>
      </c>
      <c r="R131">
        <v>0</v>
      </c>
      <c r="AR131" s="19"/>
    </row>
    <row r="132" spans="3:44" x14ac:dyDescent="0.15">
      <c r="C132" s="22">
        <v>60</v>
      </c>
      <c r="D132" s="22"/>
      <c r="Q132">
        <v>0</v>
      </c>
      <c r="R132">
        <v>0</v>
      </c>
      <c r="AR132" s="19"/>
    </row>
    <row r="133" spans="3:44" x14ac:dyDescent="0.15">
      <c r="C133" s="22">
        <v>61</v>
      </c>
      <c r="D133" s="22"/>
      <c r="Q133">
        <v>0</v>
      </c>
      <c r="R133">
        <v>0</v>
      </c>
      <c r="AR133" s="19"/>
    </row>
    <row r="134" spans="3:44" x14ac:dyDescent="0.15">
      <c r="C134" s="22">
        <v>62</v>
      </c>
      <c r="D134" s="22"/>
      <c r="Q134">
        <v>0</v>
      </c>
      <c r="R134">
        <v>0</v>
      </c>
      <c r="AR134" s="19"/>
    </row>
    <row r="135" spans="3:44" x14ac:dyDescent="0.15">
      <c r="C135" s="22">
        <v>63</v>
      </c>
      <c r="D135" s="22"/>
      <c r="Q135">
        <v>0</v>
      </c>
      <c r="R135">
        <v>0</v>
      </c>
      <c r="AR135" s="19"/>
    </row>
    <row r="136" spans="3:44" x14ac:dyDescent="0.15">
      <c r="C136" s="22">
        <v>64</v>
      </c>
      <c r="D136" s="22"/>
      <c r="Q136">
        <v>0</v>
      </c>
      <c r="R136">
        <v>0</v>
      </c>
      <c r="AR136" s="19"/>
    </row>
    <row r="137" spans="3:44" x14ac:dyDescent="0.15">
      <c r="C137" s="22">
        <v>65</v>
      </c>
      <c r="D137" s="22"/>
      <c r="Q137">
        <v>0</v>
      </c>
      <c r="R137">
        <v>0</v>
      </c>
      <c r="AR137" s="19"/>
    </row>
    <row r="138" spans="3:44" x14ac:dyDescent="0.15">
      <c r="C138" s="22">
        <v>66</v>
      </c>
      <c r="D138" s="22"/>
      <c r="Q138">
        <v>0</v>
      </c>
      <c r="R138">
        <v>0</v>
      </c>
      <c r="AR138" s="19"/>
    </row>
    <row r="139" spans="3:44" x14ac:dyDescent="0.15">
      <c r="C139" s="22">
        <v>67</v>
      </c>
      <c r="D139" s="22"/>
      <c r="Q139">
        <v>0</v>
      </c>
      <c r="R139">
        <v>0</v>
      </c>
      <c r="AR139" s="19"/>
    </row>
    <row r="140" spans="3:44" x14ac:dyDescent="0.15">
      <c r="C140" s="22">
        <v>68</v>
      </c>
      <c r="D140" s="22"/>
      <c r="Q140">
        <v>0</v>
      </c>
      <c r="R140">
        <v>0</v>
      </c>
      <c r="AR140" s="19"/>
    </row>
    <row r="141" spans="3:44" x14ac:dyDescent="0.15">
      <c r="C141" s="22">
        <v>69</v>
      </c>
      <c r="D141" s="22"/>
      <c r="Q141">
        <v>0</v>
      </c>
      <c r="R141">
        <v>0</v>
      </c>
      <c r="AR141" s="19"/>
    </row>
    <row r="142" spans="3:44" x14ac:dyDescent="0.15">
      <c r="C142" s="22">
        <v>70</v>
      </c>
      <c r="D142" s="22"/>
      <c r="Q142">
        <v>0</v>
      </c>
      <c r="R142">
        <v>0</v>
      </c>
      <c r="AR142" s="19"/>
    </row>
    <row r="143" spans="3:44" x14ac:dyDescent="0.15">
      <c r="C143" s="22">
        <v>71</v>
      </c>
      <c r="D143" s="22"/>
      <c r="Q143">
        <v>0</v>
      </c>
      <c r="R143">
        <v>0</v>
      </c>
      <c r="AR143" s="19"/>
    </row>
    <row r="144" spans="3:44" x14ac:dyDescent="0.15">
      <c r="C144" s="22">
        <v>72</v>
      </c>
      <c r="D144" s="22"/>
      <c r="Q144">
        <v>0</v>
      </c>
      <c r="R144">
        <v>0</v>
      </c>
      <c r="AR144" s="19"/>
    </row>
    <row r="145" spans="3:44" x14ac:dyDescent="0.15">
      <c r="C145" s="22">
        <v>73</v>
      </c>
      <c r="D145" s="22"/>
      <c r="Q145">
        <v>0</v>
      </c>
      <c r="R145">
        <v>0</v>
      </c>
      <c r="AR145" s="19"/>
    </row>
    <row r="146" spans="3:44" x14ac:dyDescent="0.15">
      <c r="C146" s="22">
        <v>74</v>
      </c>
      <c r="D146" s="22"/>
      <c r="Q146">
        <v>0</v>
      </c>
      <c r="R146">
        <v>0</v>
      </c>
      <c r="AR146" s="19"/>
    </row>
    <row r="147" spans="3:44" x14ac:dyDescent="0.15">
      <c r="C147" s="22">
        <v>75</v>
      </c>
      <c r="D147" s="22"/>
      <c r="Q147">
        <v>0</v>
      </c>
      <c r="R147">
        <v>0</v>
      </c>
      <c r="AR147" s="19"/>
    </row>
    <row r="148" spans="3:44" x14ac:dyDescent="0.15">
      <c r="C148" s="22">
        <v>76</v>
      </c>
      <c r="D148" s="22"/>
      <c r="Q148">
        <v>0</v>
      </c>
      <c r="R148">
        <v>0</v>
      </c>
      <c r="AR148" s="19"/>
    </row>
    <row r="149" spans="3:44" x14ac:dyDescent="0.15">
      <c r="C149" s="22">
        <v>77</v>
      </c>
      <c r="D149" s="22"/>
      <c r="Q149">
        <v>0</v>
      </c>
      <c r="R149">
        <v>0</v>
      </c>
      <c r="AR149" s="19"/>
    </row>
    <row r="150" spans="3:44" x14ac:dyDescent="0.15">
      <c r="C150" s="22">
        <v>78</v>
      </c>
      <c r="D150" s="22"/>
      <c r="Q150">
        <v>0</v>
      </c>
      <c r="R150">
        <v>0</v>
      </c>
      <c r="AR150" s="19"/>
    </row>
    <row r="151" spans="3:44" x14ac:dyDescent="0.15">
      <c r="C151" s="22">
        <v>79</v>
      </c>
      <c r="D151" s="22"/>
      <c r="Q151">
        <v>0</v>
      </c>
      <c r="R151">
        <v>0</v>
      </c>
      <c r="AR151" s="19"/>
    </row>
    <row r="152" spans="3:44" x14ac:dyDescent="0.15">
      <c r="C152" s="22">
        <v>80</v>
      </c>
      <c r="D152" s="22"/>
      <c r="Q152">
        <v>0</v>
      </c>
      <c r="R152">
        <v>0</v>
      </c>
      <c r="AR152" s="19"/>
    </row>
    <row r="153" spans="3:44" x14ac:dyDescent="0.15">
      <c r="C153" s="22">
        <v>81</v>
      </c>
      <c r="D153" s="22"/>
      <c r="Q153">
        <v>0</v>
      </c>
      <c r="R153">
        <v>0</v>
      </c>
      <c r="AR153" s="19"/>
    </row>
    <row r="154" spans="3:44" x14ac:dyDescent="0.15">
      <c r="C154" s="22">
        <v>82</v>
      </c>
      <c r="D154" s="22"/>
      <c r="Q154">
        <v>0</v>
      </c>
      <c r="R154">
        <v>0</v>
      </c>
      <c r="AR154" s="19"/>
    </row>
    <row r="155" spans="3:44" x14ac:dyDescent="0.15">
      <c r="C155" s="22">
        <v>83</v>
      </c>
      <c r="D155" s="22"/>
      <c r="Q155">
        <v>0</v>
      </c>
      <c r="R155">
        <v>0</v>
      </c>
      <c r="AR155" s="19"/>
    </row>
    <row r="156" spans="3:44" x14ac:dyDescent="0.15">
      <c r="C156" s="22">
        <v>84</v>
      </c>
      <c r="D156" s="22"/>
      <c r="Q156">
        <v>0</v>
      </c>
      <c r="R156">
        <v>0</v>
      </c>
      <c r="AR156" s="19"/>
    </row>
    <row r="157" spans="3:44" x14ac:dyDescent="0.15">
      <c r="C157" s="22">
        <v>85</v>
      </c>
      <c r="D157" s="22"/>
      <c r="Q157">
        <v>0</v>
      </c>
      <c r="R157">
        <v>0</v>
      </c>
      <c r="AR157" s="19"/>
    </row>
    <row r="158" spans="3:44" x14ac:dyDescent="0.15">
      <c r="C158" s="22">
        <v>86</v>
      </c>
      <c r="D158" s="22"/>
      <c r="Q158">
        <v>0</v>
      </c>
      <c r="R158">
        <v>0</v>
      </c>
      <c r="AR158" s="19"/>
    </row>
    <row r="159" spans="3:44" x14ac:dyDescent="0.15">
      <c r="C159" s="22">
        <v>87</v>
      </c>
      <c r="D159" s="22"/>
      <c r="Q159">
        <v>0</v>
      </c>
      <c r="R159">
        <v>0</v>
      </c>
      <c r="AR159" s="19"/>
    </row>
    <row r="160" spans="3:44" x14ac:dyDescent="0.15">
      <c r="C160" s="22">
        <v>88</v>
      </c>
      <c r="D160" s="22"/>
      <c r="Q160">
        <v>0</v>
      </c>
      <c r="R160">
        <v>0</v>
      </c>
      <c r="AR160" s="19"/>
    </row>
    <row r="161" spans="3:44" x14ac:dyDescent="0.15">
      <c r="C161" s="22">
        <v>89</v>
      </c>
      <c r="D161" s="22"/>
      <c r="Q161">
        <v>0</v>
      </c>
      <c r="R161">
        <v>0</v>
      </c>
      <c r="AR161" s="19"/>
    </row>
    <row r="162" spans="3:44" x14ac:dyDescent="0.15">
      <c r="C162" s="22">
        <v>90</v>
      </c>
      <c r="D162" s="22"/>
      <c r="Q162">
        <v>0</v>
      </c>
      <c r="R162">
        <v>0</v>
      </c>
      <c r="AR162" s="19"/>
    </row>
    <row r="163" spans="3:44" x14ac:dyDescent="0.15">
      <c r="C163" s="22">
        <v>91</v>
      </c>
      <c r="D163" s="22"/>
      <c r="Q163">
        <v>0</v>
      </c>
      <c r="R163">
        <v>0</v>
      </c>
      <c r="AR163" s="19"/>
    </row>
    <row r="164" spans="3:44" x14ac:dyDescent="0.15">
      <c r="C164" s="22">
        <v>92</v>
      </c>
      <c r="D164" s="22"/>
      <c r="Q164">
        <v>0</v>
      </c>
      <c r="R164">
        <v>0</v>
      </c>
      <c r="AR164" s="19"/>
    </row>
    <row r="165" spans="3:44" x14ac:dyDescent="0.15">
      <c r="C165" s="22">
        <v>93</v>
      </c>
      <c r="D165" s="22"/>
      <c r="Q165">
        <v>0</v>
      </c>
      <c r="R165">
        <v>0</v>
      </c>
      <c r="AR165" s="19"/>
    </row>
    <row r="166" spans="3:44" x14ac:dyDescent="0.15">
      <c r="C166" s="22">
        <v>94</v>
      </c>
      <c r="D166" s="22"/>
      <c r="Q166">
        <v>0</v>
      </c>
      <c r="R166">
        <v>0</v>
      </c>
      <c r="AR166" s="19"/>
    </row>
    <row r="167" spans="3:44" x14ac:dyDescent="0.15">
      <c r="C167" s="22">
        <v>95</v>
      </c>
      <c r="D167" s="22"/>
      <c r="Q167">
        <v>0</v>
      </c>
      <c r="R167">
        <v>0</v>
      </c>
      <c r="AR167" s="19"/>
    </row>
    <row r="168" spans="3:44" x14ac:dyDescent="0.15">
      <c r="C168" s="22">
        <v>96</v>
      </c>
      <c r="D168" s="22"/>
      <c r="Q168">
        <v>0</v>
      </c>
      <c r="R168">
        <v>0</v>
      </c>
      <c r="AR168" s="19"/>
    </row>
    <row r="169" spans="3:44" x14ac:dyDescent="0.15">
      <c r="C169" s="22">
        <v>97</v>
      </c>
      <c r="D169" s="22"/>
      <c r="Q169">
        <v>0</v>
      </c>
      <c r="R169">
        <v>0</v>
      </c>
      <c r="AR169" s="19"/>
    </row>
    <row r="170" spans="3:44" x14ac:dyDescent="0.15">
      <c r="C170" s="22">
        <v>98</v>
      </c>
      <c r="D170" s="22"/>
      <c r="Q170">
        <v>0</v>
      </c>
      <c r="R170">
        <v>0</v>
      </c>
      <c r="AR170" s="19"/>
    </row>
    <row r="171" spans="3:44" x14ac:dyDescent="0.15">
      <c r="C171" s="22">
        <v>99</v>
      </c>
      <c r="D171" s="22"/>
      <c r="Q171">
        <v>0</v>
      </c>
      <c r="R171">
        <v>0</v>
      </c>
      <c r="AR171" s="19"/>
    </row>
    <row r="172" spans="3:44" x14ac:dyDescent="0.15">
      <c r="C172" s="22">
        <v>100</v>
      </c>
      <c r="D172" s="22"/>
      <c r="Q172">
        <v>0</v>
      </c>
      <c r="R172">
        <v>0</v>
      </c>
      <c r="AR172" s="19"/>
    </row>
    <row r="173" spans="3:44" x14ac:dyDescent="0.15">
      <c r="C173" s="22">
        <v>101</v>
      </c>
      <c r="D173" s="22"/>
      <c r="Q173">
        <v>0</v>
      </c>
      <c r="R173">
        <v>0</v>
      </c>
      <c r="AR173" s="19"/>
    </row>
    <row r="174" spans="3:44" x14ac:dyDescent="0.15">
      <c r="C174" s="22">
        <v>102</v>
      </c>
      <c r="D174" s="22"/>
      <c r="Q174">
        <v>0</v>
      </c>
      <c r="R174">
        <v>0</v>
      </c>
      <c r="AR174" s="19"/>
    </row>
    <row r="175" spans="3:44" x14ac:dyDescent="0.15">
      <c r="C175" s="22">
        <v>103</v>
      </c>
      <c r="D175" s="22"/>
      <c r="Q175">
        <v>0</v>
      </c>
      <c r="R175">
        <v>0</v>
      </c>
      <c r="AR175" s="19"/>
    </row>
    <row r="176" spans="3:44" x14ac:dyDescent="0.15">
      <c r="C176" s="22">
        <v>104</v>
      </c>
      <c r="D176" s="22"/>
      <c r="Q176">
        <v>0</v>
      </c>
      <c r="R176">
        <v>0</v>
      </c>
      <c r="AR176" s="19"/>
    </row>
    <row r="177" spans="3:44" x14ac:dyDescent="0.15">
      <c r="C177" s="22">
        <v>105</v>
      </c>
      <c r="D177" s="22"/>
      <c r="Q177">
        <v>0</v>
      </c>
      <c r="R177">
        <v>0</v>
      </c>
      <c r="AR177" s="19"/>
    </row>
    <row r="178" spans="3:44" x14ac:dyDescent="0.15">
      <c r="C178" s="22">
        <v>106</v>
      </c>
      <c r="D178" s="22"/>
      <c r="Q178">
        <v>0</v>
      </c>
      <c r="R178">
        <v>0</v>
      </c>
      <c r="AR178" s="19"/>
    </row>
    <row r="179" spans="3:44" x14ac:dyDescent="0.15">
      <c r="C179" s="22">
        <v>107</v>
      </c>
      <c r="D179" s="22"/>
      <c r="Q179">
        <v>0</v>
      </c>
      <c r="R179">
        <v>0</v>
      </c>
      <c r="AR179" s="19"/>
    </row>
    <row r="180" spans="3:44" x14ac:dyDescent="0.15">
      <c r="C180" s="22">
        <v>108</v>
      </c>
      <c r="D180" s="22"/>
      <c r="Q180">
        <v>0</v>
      </c>
      <c r="R180">
        <v>0</v>
      </c>
      <c r="AR180" s="19"/>
    </row>
    <row r="181" spans="3:44" x14ac:dyDescent="0.15">
      <c r="C181" s="22">
        <v>109</v>
      </c>
      <c r="D181" s="22"/>
      <c r="Q181">
        <v>0</v>
      </c>
      <c r="R181">
        <v>0</v>
      </c>
      <c r="AR181" s="19"/>
    </row>
    <row r="182" spans="3:44" x14ac:dyDescent="0.15">
      <c r="C182" s="22">
        <v>110</v>
      </c>
      <c r="D182" s="22"/>
      <c r="Q182">
        <v>0</v>
      </c>
      <c r="R182">
        <v>0</v>
      </c>
      <c r="AR182" s="19"/>
    </row>
    <row r="183" spans="3:44" x14ac:dyDescent="0.15">
      <c r="C183" s="22">
        <v>111</v>
      </c>
      <c r="D183" s="22"/>
      <c r="Q183">
        <v>0</v>
      </c>
      <c r="R183">
        <v>0</v>
      </c>
      <c r="AR183" s="19"/>
    </row>
    <row r="184" spans="3:44" x14ac:dyDescent="0.15">
      <c r="C184" s="22">
        <v>112</v>
      </c>
      <c r="D184" s="22"/>
      <c r="Q184">
        <v>0</v>
      </c>
      <c r="R184">
        <v>0</v>
      </c>
      <c r="AR184" s="19"/>
    </row>
    <row r="185" spans="3:44" x14ac:dyDescent="0.15">
      <c r="C185" s="22">
        <v>113</v>
      </c>
      <c r="D185" s="22"/>
      <c r="Q185">
        <v>0</v>
      </c>
      <c r="R185">
        <v>0</v>
      </c>
      <c r="AR185" s="19"/>
    </row>
    <row r="186" spans="3:44" x14ac:dyDescent="0.15">
      <c r="C186" s="22">
        <v>114</v>
      </c>
      <c r="D186" s="22"/>
      <c r="Q186">
        <v>0</v>
      </c>
      <c r="R186">
        <v>0</v>
      </c>
      <c r="AR186" s="19"/>
    </row>
    <row r="187" spans="3:44" x14ac:dyDescent="0.15">
      <c r="C187" s="22">
        <v>115</v>
      </c>
      <c r="D187" s="22"/>
      <c r="Q187">
        <v>0</v>
      </c>
      <c r="R187">
        <v>0</v>
      </c>
      <c r="AR187" s="19"/>
    </row>
    <row r="188" spans="3:44" x14ac:dyDescent="0.15">
      <c r="C188" s="22">
        <v>116</v>
      </c>
      <c r="D188" s="22"/>
      <c r="Q188">
        <v>0</v>
      </c>
      <c r="R188">
        <v>0</v>
      </c>
      <c r="AR188" s="19"/>
    </row>
    <row r="189" spans="3:44" x14ac:dyDescent="0.15">
      <c r="C189" s="22">
        <v>117</v>
      </c>
      <c r="D189" s="22"/>
      <c r="Q189">
        <v>0</v>
      </c>
      <c r="R189">
        <v>0</v>
      </c>
      <c r="AR189" s="19"/>
    </row>
    <row r="190" spans="3:44" x14ac:dyDescent="0.15">
      <c r="C190" s="22">
        <v>118</v>
      </c>
      <c r="D190" s="22"/>
      <c r="Q190">
        <v>0</v>
      </c>
      <c r="R190">
        <v>0</v>
      </c>
      <c r="AR190" s="19"/>
    </row>
    <row r="191" spans="3:44" x14ac:dyDescent="0.15">
      <c r="C191" s="22">
        <v>119</v>
      </c>
      <c r="D191" s="22"/>
      <c r="Q191">
        <v>0</v>
      </c>
      <c r="R191">
        <v>0</v>
      </c>
      <c r="AR191" s="19"/>
    </row>
    <row r="192" spans="3:44" x14ac:dyDescent="0.15">
      <c r="C192" s="22">
        <v>120</v>
      </c>
      <c r="D192" s="22"/>
      <c r="Q192">
        <v>0</v>
      </c>
      <c r="R192">
        <v>0</v>
      </c>
      <c r="AR192" s="19"/>
    </row>
    <row r="193" spans="3:44" x14ac:dyDescent="0.15">
      <c r="C193" s="22">
        <v>121</v>
      </c>
      <c r="D193" s="22"/>
      <c r="Q193">
        <v>0</v>
      </c>
      <c r="R193">
        <v>0</v>
      </c>
      <c r="AR193" s="19"/>
    </row>
    <row r="194" spans="3:44" x14ac:dyDescent="0.15">
      <c r="C194" s="22">
        <v>122</v>
      </c>
      <c r="D194" s="22"/>
      <c r="Q194">
        <v>0</v>
      </c>
      <c r="R194">
        <v>0</v>
      </c>
      <c r="AR194" s="19"/>
    </row>
    <row r="195" spans="3:44" x14ac:dyDescent="0.15">
      <c r="C195" s="22">
        <v>123</v>
      </c>
      <c r="D195" s="22"/>
      <c r="Q195">
        <v>0</v>
      </c>
      <c r="R195">
        <v>0</v>
      </c>
      <c r="AR195" s="19"/>
    </row>
    <row r="196" spans="3:44" x14ac:dyDescent="0.15">
      <c r="C196" s="22">
        <v>124</v>
      </c>
      <c r="D196" s="22"/>
      <c r="Q196">
        <v>0</v>
      </c>
      <c r="R196">
        <v>0</v>
      </c>
      <c r="AR196" s="19"/>
    </row>
    <row r="197" spans="3:44" x14ac:dyDescent="0.15">
      <c r="C197" s="22">
        <v>125</v>
      </c>
      <c r="D197" s="22"/>
      <c r="Q197">
        <v>0</v>
      </c>
      <c r="R197">
        <v>0</v>
      </c>
      <c r="AR197" s="19"/>
    </row>
    <row r="198" spans="3:44" x14ac:dyDescent="0.15">
      <c r="C198" s="22">
        <v>126</v>
      </c>
      <c r="D198" s="22"/>
      <c r="Q198">
        <v>0</v>
      </c>
      <c r="R198">
        <v>0</v>
      </c>
      <c r="AR198" s="19"/>
    </row>
    <row r="199" spans="3:44" x14ac:dyDescent="0.15">
      <c r="C199" s="22">
        <v>127</v>
      </c>
      <c r="D199" s="22"/>
      <c r="Q199">
        <v>0</v>
      </c>
      <c r="R199">
        <v>0</v>
      </c>
      <c r="AR199" s="19"/>
    </row>
    <row r="200" spans="3:44" x14ac:dyDescent="0.15">
      <c r="C200" s="22">
        <v>128</v>
      </c>
      <c r="D200" s="22"/>
      <c r="Q200">
        <v>0</v>
      </c>
      <c r="R200">
        <v>0</v>
      </c>
      <c r="AR200" s="19"/>
    </row>
    <row r="201" spans="3:44" x14ac:dyDescent="0.15">
      <c r="C201" s="22">
        <v>129</v>
      </c>
      <c r="D201" s="22"/>
      <c r="Q201">
        <v>0</v>
      </c>
      <c r="R201">
        <v>0</v>
      </c>
      <c r="AR201" s="19"/>
    </row>
    <row r="202" spans="3:44" x14ac:dyDescent="0.15">
      <c r="C202" s="22">
        <v>130</v>
      </c>
      <c r="D202" s="22"/>
      <c r="Q202">
        <v>0</v>
      </c>
      <c r="R202">
        <v>0</v>
      </c>
      <c r="AR202" s="19"/>
    </row>
    <row r="203" spans="3:44" x14ac:dyDescent="0.15">
      <c r="C203" s="22">
        <v>131</v>
      </c>
      <c r="D203" s="22"/>
      <c r="Q203">
        <v>0</v>
      </c>
      <c r="R203">
        <v>0</v>
      </c>
      <c r="AR203" s="19"/>
    </row>
    <row r="204" spans="3:44" x14ac:dyDescent="0.15">
      <c r="C204" s="22">
        <v>132</v>
      </c>
      <c r="D204" s="22"/>
      <c r="Q204">
        <v>0</v>
      </c>
      <c r="R204">
        <v>0</v>
      </c>
      <c r="AR204" s="19"/>
    </row>
    <row r="205" spans="3:44" x14ac:dyDescent="0.15">
      <c r="C205" s="22">
        <v>133</v>
      </c>
      <c r="D205" s="22"/>
      <c r="Q205">
        <v>0</v>
      </c>
      <c r="R205">
        <v>0</v>
      </c>
      <c r="AR205" s="19"/>
    </row>
    <row r="206" spans="3:44" x14ac:dyDescent="0.15">
      <c r="C206" s="22">
        <v>134</v>
      </c>
      <c r="D206" s="22"/>
      <c r="Q206">
        <v>0</v>
      </c>
      <c r="R206">
        <v>0</v>
      </c>
      <c r="AR206" s="19"/>
    </row>
    <row r="207" spans="3:44" x14ac:dyDescent="0.15">
      <c r="C207" s="22">
        <v>135</v>
      </c>
      <c r="D207" s="22"/>
      <c r="Q207">
        <v>0</v>
      </c>
      <c r="R207">
        <v>0</v>
      </c>
      <c r="AR207" s="19"/>
    </row>
    <row r="208" spans="3:44" x14ac:dyDescent="0.15">
      <c r="C208" s="22">
        <v>136</v>
      </c>
      <c r="D208" s="22"/>
      <c r="Q208">
        <v>0</v>
      </c>
      <c r="R208">
        <v>0</v>
      </c>
      <c r="AR208" s="19"/>
    </row>
    <row r="209" spans="3:44" x14ac:dyDescent="0.15">
      <c r="C209" s="22">
        <v>137</v>
      </c>
      <c r="D209" s="22"/>
      <c r="Q209">
        <v>0</v>
      </c>
      <c r="R209">
        <v>0</v>
      </c>
      <c r="AR209" s="19"/>
    </row>
    <row r="210" spans="3:44" x14ac:dyDescent="0.15">
      <c r="C210" s="22">
        <v>138</v>
      </c>
      <c r="D210" s="22"/>
      <c r="Q210">
        <v>0</v>
      </c>
      <c r="R210">
        <v>0</v>
      </c>
      <c r="AR210" s="19"/>
    </row>
    <row r="211" spans="3:44" x14ac:dyDescent="0.15">
      <c r="C211" s="22">
        <v>139</v>
      </c>
      <c r="D211" s="22"/>
      <c r="Q211">
        <v>0</v>
      </c>
      <c r="R211">
        <v>0</v>
      </c>
      <c r="AR211" s="19"/>
    </row>
    <row r="212" spans="3:44" x14ac:dyDescent="0.15">
      <c r="C212" s="22">
        <v>140</v>
      </c>
      <c r="D212" s="22"/>
      <c r="Q212">
        <v>0</v>
      </c>
      <c r="R212">
        <v>0</v>
      </c>
      <c r="AR212" s="19"/>
    </row>
    <row r="213" spans="3:44" x14ac:dyDescent="0.15">
      <c r="C213" s="22">
        <v>141</v>
      </c>
      <c r="D213" s="22"/>
      <c r="Q213">
        <v>0</v>
      </c>
      <c r="R213">
        <v>0</v>
      </c>
      <c r="AR213" s="19"/>
    </row>
    <row r="214" spans="3:44" x14ac:dyDescent="0.15">
      <c r="C214" s="22">
        <v>142</v>
      </c>
      <c r="D214" s="22"/>
      <c r="Q214">
        <v>0</v>
      </c>
      <c r="R214">
        <v>0</v>
      </c>
      <c r="AR214" s="19"/>
    </row>
    <row r="215" spans="3:44" x14ac:dyDescent="0.15">
      <c r="C215" s="22">
        <v>143</v>
      </c>
      <c r="D215" s="22"/>
      <c r="Q215">
        <v>0</v>
      </c>
      <c r="R215">
        <v>0</v>
      </c>
      <c r="AR215" s="19"/>
    </row>
    <row r="216" spans="3:44" x14ac:dyDescent="0.15">
      <c r="C216" s="22">
        <v>144</v>
      </c>
      <c r="D216" s="22"/>
      <c r="Q216">
        <v>0</v>
      </c>
      <c r="R216">
        <v>0</v>
      </c>
      <c r="AR216" s="19"/>
    </row>
    <row r="217" spans="3:44" x14ac:dyDescent="0.15">
      <c r="C217" s="22">
        <v>145</v>
      </c>
      <c r="D217" s="22"/>
      <c r="Q217">
        <v>0</v>
      </c>
      <c r="R217">
        <v>0</v>
      </c>
      <c r="AR217" s="19"/>
    </row>
    <row r="218" spans="3:44" x14ac:dyDescent="0.15">
      <c r="C218" s="22">
        <v>146</v>
      </c>
      <c r="D218" s="22"/>
      <c r="Q218">
        <v>0</v>
      </c>
      <c r="R218">
        <v>0</v>
      </c>
      <c r="AR218" s="19"/>
    </row>
    <row r="219" spans="3:44" x14ac:dyDescent="0.15">
      <c r="C219" s="22">
        <v>147</v>
      </c>
      <c r="D219" s="22"/>
      <c r="Q219">
        <v>0</v>
      </c>
      <c r="R219">
        <v>0</v>
      </c>
      <c r="AR219" s="19"/>
    </row>
    <row r="220" spans="3:44" x14ac:dyDescent="0.15">
      <c r="C220" s="22">
        <v>148</v>
      </c>
      <c r="D220" s="22"/>
      <c r="Q220">
        <v>0</v>
      </c>
      <c r="R220">
        <v>0</v>
      </c>
      <c r="AR220" s="19"/>
    </row>
    <row r="221" spans="3:44" x14ac:dyDescent="0.15">
      <c r="C221" s="22">
        <v>149</v>
      </c>
      <c r="D221" s="22"/>
      <c r="Q221">
        <v>0</v>
      </c>
      <c r="R221">
        <v>0</v>
      </c>
      <c r="AR221" s="19"/>
    </row>
    <row r="222" spans="3:44" x14ac:dyDescent="0.15">
      <c r="C222" s="22">
        <v>150</v>
      </c>
      <c r="D222" s="22"/>
      <c r="Q222">
        <v>0</v>
      </c>
      <c r="R222">
        <v>0</v>
      </c>
      <c r="AR222" s="19"/>
    </row>
    <row r="223" spans="3:44" x14ac:dyDescent="0.15">
      <c r="C223" s="22">
        <v>151</v>
      </c>
      <c r="D223" s="22"/>
      <c r="Q223">
        <v>0</v>
      </c>
      <c r="R223">
        <v>0</v>
      </c>
      <c r="AR223" s="19"/>
    </row>
    <row r="224" spans="3:44" x14ac:dyDescent="0.15">
      <c r="C224" s="22">
        <v>152</v>
      </c>
      <c r="D224" s="22"/>
      <c r="Q224">
        <v>0</v>
      </c>
      <c r="R224">
        <v>0</v>
      </c>
      <c r="AR224" s="19"/>
    </row>
    <row r="225" spans="3:44" x14ac:dyDescent="0.15">
      <c r="C225" s="22">
        <v>153</v>
      </c>
      <c r="D225" s="22"/>
      <c r="Q225">
        <v>0</v>
      </c>
      <c r="R225">
        <v>0</v>
      </c>
      <c r="AR225" s="19"/>
    </row>
    <row r="226" spans="3:44" x14ac:dyDescent="0.15">
      <c r="C226" s="22">
        <v>154</v>
      </c>
      <c r="D226" s="22"/>
      <c r="Q226">
        <v>0</v>
      </c>
      <c r="R226">
        <v>0</v>
      </c>
      <c r="AR226" s="19"/>
    </row>
    <row r="227" spans="3:44" x14ac:dyDescent="0.15">
      <c r="C227" s="22">
        <v>155</v>
      </c>
      <c r="D227" s="22"/>
      <c r="Q227">
        <v>0</v>
      </c>
      <c r="R227">
        <v>0</v>
      </c>
      <c r="AR227" s="19"/>
    </row>
    <row r="228" spans="3:44" x14ac:dyDescent="0.15">
      <c r="C228" s="22">
        <v>156</v>
      </c>
      <c r="D228" s="22"/>
      <c r="Q228">
        <v>0</v>
      </c>
      <c r="R228">
        <v>0</v>
      </c>
      <c r="AR228" s="19"/>
    </row>
    <row r="229" spans="3:44" x14ac:dyDescent="0.15">
      <c r="C229" s="22">
        <v>157</v>
      </c>
      <c r="D229" s="22"/>
      <c r="Q229">
        <v>0</v>
      </c>
      <c r="R229">
        <v>0</v>
      </c>
      <c r="AR229" s="19"/>
    </row>
    <row r="230" spans="3:44" x14ac:dyDescent="0.15">
      <c r="C230" s="22">
        <v>158</v>
      </c>
      <c r="D230" s="22"/>
      <c r="Q230">
        <v>0</v>
      </c>
      <c r="R230">
        <v>0</v>
      </c>
      <c r="AR230" s="19"/>
    </row>
    <row r="231" spans="3:44" x14ac:dyDescent="0.15">
      <c r="C231" s="22">
        <v>159</v>
      </c>
      <c r="D231" s="22"/>
      <c r="Q231">
        <v>0</v>
      </c>
      <c r="R231">
        <v>0</v>
      </c>
      <c r="AR231" s="19"/>
    </row>
    <row r="232" spans="3:44" x14ac:dyDescent="0.15">
      <c r="C232" s="22">
        <v>160</v>
      </c>
      <c r="D232" s="22"/>
      <c r="Q232">
        <v>0</v>
      </c>
      <c r="R232">
        <v>0</v>
      </c>
      <c r="AR232" s="19"/>
    </row>
    <row r="233" spans="3:44" x14ac:dyDescent="0.15">
      <c r="C233" s="22">
        <v>161</v>
      </c>
      <c r="D233" s="22"/>
      <c r="Q233">
        <v>0</v>
      </c>
      <c r="R233">
        <v>0</v>
      </c>
      <c r="AR233" s="19"/>
    </row>
    <row r="234" spans="3:44" x14ac:dyDescent="0.15">
      <c r="C234" s="22">
        <v>162</v>
      </c>
      <c r="D234" s="22"/>
      <c r="Q234">
        <v>0</v>
      </c>
      <c r="R234">
        <v>0</v>
      </c>
      <c r="AR234" s="19"/>
    </row>
    <row r="235" spans="3:44" x14ac:dyDescent="0.15">
      <c r="C235" s="22">
        <v>163</v>
      </c>
      <c r="D235" s="22"/>
      <c r="Q235">
        <v>0</v>
      </c>
      <c r="R235">
        <v>0</v>
      </c>
      <c r="AR235" s="19"/>
    </row>
    <row r="236" spans="3:44" x14ac:dyDescent="0.15">
      <c r="C236" s="22">
        <v>164</v>
      </c>
      <c r="D236" s="22"/>
      <c r="Q236">
        <v>0</v>
      </c>
      <c r="R236">
        <v>0</v>
      </c>
      <c r="AR236" s="19"/>
    </row>
    <row r="237" spans="3:44" x14ac:dyDescent="0.15">
      <c r="C237" s="22">
        <v>165</v>
      </c>
      <c r="D237" s="22"/>
      <c r="Q237">
        <v>0</v>
      </c>
      <c r="R237">
        <v>0</v>
      </c>
      <c r="AR237" s="19"/>
    </row>
    <row r="238" spans="3:44" x14ac:dyDescent="0.15">
      <c r="C238" s="22">
        <v>166</v>
      </c>
      <c r="D238" s="22"/>
      <c r="Q238">
        <v>0</v>
      </c>
      <c r="R238">
        <v>0</v>
      </c>
      <c r="AR238" s="19"/>
    </row>
    <row r="239" spans="3:44" x14ac:dyDescent="0.15">
      <c r="C239" s="22">
        <v>167</v>
      </c>
      <c r="D239" s="22"/>
      <c r="Q239">
        <v>0</v>
      </c>
      <c r="R239">
        <v>0</v>
      </c>
      <c r="AR239" s="19"/>
    </row>
    <row r="240" spans="3:44" x14ac:dyDescent="0.15">
      <c r="C240" s="22">
        <v>168</v>
      </c>
      <c r="D240" s="22"/>
      <c r="Q240">
        <v>0</v>
      </c>
      <c r="R240">
        <v>0</v>
      </c>
      <c r="AR240" s="19"/>
    </row>
    <row r="241" spans="3:44" x14ac:dyDescent="0.15">
      <c r="C241" s="22">
        <v>169</v>
      </c>
      <c r="D241" s="22"/>
      <c r="Q241">
        <v>0</v>
      </c>
      <c r="R241">
        <v>0</v>
      </c>
      <c r="AR241" s="19"/>
    </row>
    <row r="242" spans="3:44" x14ac:dyDescent="0.15">
      <c r="C242" s="22">
        <v>170</v>
      </c>
      <c r="D242" s="22"/>
      <c r="Q242">
        <v>0</v>
      </c>
      <c r="R242">
        <v>0</v>
      </c>
      <c r="AR242" s="19"/>
    </row>
    <row r="243" spans="3:44" x14ac:dyDescent="0.15">
      <c r="C243" s="22">
        <v>171</v>
      </c>
      <c r="D243" s="22"/>
      <c r="Q243">
        <v>0</v>
      </c>
      <c r="R243">
        <v>0</v>
      </c>
      <c r="AR243" s="19"/>
    </row>
    <row r="244" spans="3:44" x14ac:dyDescent="0.15">
      <c r="C244" s="22">
        <v>172</v>
      </c>
      <c r="D244" s="22"/>
      <c r="Q244">
        <v>0</v>
      </c>
      <c r="R244">
        <v>0</v>
      </c>
      <c r="AR244" s="19"/>
    </row>
    <row r="245" spans="3:44" x14ac:dyDescent="0.15">
      <c r="C245" s="22">
        <v>173</v>
      </c>
      <c r="D245" s="22"/>
      <c r="Q245">
        <v>0</v>
      </c>
      <c r="R245">
        <v>0</v>
      </c>
      <c r="AR245" s="19"/>
    </row>
    <row r="246" spans="3:44" x14ac:dyDescent="0.15">
      <c r="C246" s="22">
        <v>174</v>
      </c>
      <c r="D246" s="22"/>
      <c r="Q246">
        <v>0</v>
      </c>
      <c r="R246">
        <v>0</v>
      </c>
      <c r="AR246" s="19"/>
    </row>
    <row r="247" spans="3:44" x14ac:dyDescent="0.15">
      <c r="C247" s="22">
        <v>175</v>
      </c>
      <c r="D247" s="22"/>
      <c r="Q247">
        <v>0</v>
      </c>
      <c r="R247">
        <v>0</v>
      </c>
      <c r="AR247" s="19"/>
    </row>
    <row r="248" spans="3:44" x14ac:dyDescent="0.15">
      <c r="C248" s="22">
        <v>176</v>
      </c>
      <c r="D248" s="22"/>
      <c r="Q248">
        <v>0</v>
      </c>
      <c r="R248">
        <v>0</v>
      </c>
      <c r="AR248" s="19"/>
    </row>
    <row r="249" spans="3:44" x14ac:dyDescent="0.15">
      <c r="C249" s="22">
        <v>177</v>
      </c>
      <c r="D249" s="22"/>
      <c r="Q249">
        <v>0</v>
      </c>
      <c r="R249">
        <v>0</v>
      </c>
      <c r="AR249" s="19"/>
    </row>
    <row r="250" spans="3:44" x14ac:dyDescent="0.15">
      <c r="C250" s="22">
        <v>178</v>
      </c>
      <c r="D250" s="22"/>
      <c r="Q250">
        <v>0</v>
      </c>
      <c r="R250">
        <v>0</v>
      </c>
      <c r="AR250" s="19"/>
    </row>
    <row r="251" spans="3:44" x14ac:dyDescent="0.15">
      <c r="C251" s="22">
        <v>179</v>
      </c>
      <c r="D251" s="22"/>
      <c r="Q251">
        <v>0</v>
      </c>
      <c r="R251">
        <v>0</v>
      </c>
      <c r="AR251" s="19"/>
    </row>
    <row r="252" spans="3:44" x14ac:dyDescent="0.15">
      <c r="C252" s="22">
        <v>180</v>
      </c>
      <c r="D252" s="22"/>
      <c r="Q252">
        <v>0</v>
      </c>
      <c r="R252">
        <v>0</v>
      </c>
      <c r="AR252" s="19"/>
    </row>
    <row r="253" spans="3:44" x14ac:dyDescent="0.15">
      <c r="C253" s="22">
        <v>181</v>
      </c>
      <c r="D253" s="22"/>
      <c r="Q253">
        <v>0</v>
      </c>
      <c r="R253">
        <v>0</v>
      </c>
      <c r="AR253" s="19"/>
    </row>
    <row r="254" spans="3:44" x14ac:dyDescent="0.15">
      <c r="C254" s="22">
        <v>182</v>
      </c>
      <c r="D254" s="22"/>
      <c r="Q254">
        <v>0</v>
      </c>
      <c r="R254">
        <v>0</v>
      </c>
      <c r="AR254" s="19"/>
    </row>
    <row r="255" spans="3:44" x14ac:dyDescent="0.15">
      <c r="C255" s="22">
        <v>183</v>
      </c>
      <c r="D255" s="22"/>
      <c r="Q255">
        <v>0</v>
      </c>
      <c r="R255">
        <v>0</v>
      </c>
      <c r="AR255" s="19"/>
    </row>
    <row r="256" spans="3:44" x14ac:dyDescent="0.15">
      <c r="C256" s="22">
        <v>184</v>
      </c>
      <c r="D256" s="22"/>
      <c r="Q256">
        <v>0</v>
      </c>
      <c r="R256">
        <v>0</v>
      </c>
      <c r="AR256" s="19"/>
    </row>
    <row r="257" spans="3:44" x14ac:dyDescent="0.15">
      <c r="C257" s="22">
        <v>185</v>
      </c>
      <c r="D257" s="22"/>
      <c r="Q257">
        <v>0</v>
      </c>
      <c r="R257">
        <v>0</v>
      </c>
      <c r="AR257" s="19"/>
    </row>
    <row r="258" spans="3:44" x14ac:dyDescent="0.15">
      <c r="C258" s="22">
        <v>186</v>
      </c>
      <c r="D258" s="22"/>
      <c r="Q258">
        <v>0</v>
      </c>
      <c r="R258">
        <v>0</v>
      </c>
      <c r="AR258" s="19"/>
    </row>
    <row r="259" spans="3:44" x14ac:dyDescent="0.15">
      <c r="C259" s="22">
        <v>187</v>
      </c>
      <c r="D259" s="22"/>
      <c r="Q259">
        <v>0</v>
      </c>
      <c r="R259">
        <v>0</v>
      </c>
      <c r="AR259" s="19"/>
    </row>
    <row r="260" spans="3:44" x14ac:dyDescent="0.15">
      <c r="C260" s="22">
        <v>188</v>
      </c>
      <c r="D260" s="22"/>
      <c r="Q260">
        <v>0</v>
      </c>
      <c r="R260">
        <v>0</v>
      </c>
      <c r="AR260" s="19"/>
    </row>
    <row r="261" spans="3:44" x14ac:dyDescent="0.15">
      <c r="C261" s="22">
        <v>189</v>
      </c>
      <c r="D261" s="22"/>
      <c r="Q261">
        <v>0</v>
      </c>
      <c r="R261">
        <v>0</v>
      </c>
      <c r="AR261" s="19"/>
    </row>
    <row r="262" spans="3:44" x14ac:dyDescent="0.15">
      <c r="C262" s="22">
        <v>190</v>
      </c>
      <c r="D262" s="22"/>
      <c r="Q262">
        <v>0</v>
      </c>
      <c r="R262">
        <v>0</v>
      </c>
      <c r="AR262" s="19"/>
    </row>
    <row r="263" spans="3:44" x14ac:dyDescent="0.15">
      <c r="C263" s="22">
        <v>191</v>
      </c>
      <c r="D263" s="22"/>
      <c r="Q263">
        <v>0</v>
      </c>
      <c r="R263">
        <v>0</v>
      </c>
      <c r="AR263" s="19"/>
    </row>
    <row r="264" spans="3:44" x14ac:dyDescent="0.15">
      <c r="C264" s="22">
        <v>192</v>
      </c>
      <c r="D264" s="22"/>
      <c r="Q264">
        <v>0</v>
      </c>
      <c r="R264">
        <v>0</v>
      </c>
      <c r="AR264" s="19"/>
    </row>
    <row r="265" spans="3:44" x14ac:dyDescent="0.15">
      <c r="C265" s="22">
        <v>193</v>
      </c>
      <c r="D265" s="22"/>
      <c r="Q265">
        <v>0</v>
      </c>
      <c r="R265">
        <v>0</v>
      </c>
      <c r="AR265" s="19"/>
    </row>
    <row r="266" spans="3:44" x14ac:dyDescent="0.15">
      <c r="C266" s="22">
        <v>194</v>
      </c>
      <c r="D266" s="22"/>
      <c r="Q266">
        <v>0</v>
      </c>
      <c r="R266">
        <v>0</v>
      </c>
      <c r="AR266" s="19"/>
    </row>
    <row r="267" spans="3:44" x14ac:dyDescent="0.15">
      <c r="C267" s="22">
        <v>195</v>
      </c>
      <c r="D267" s="22"/>
      <c r="Q267">
        <v>0</v>
      </c>
      <c r="R267">
        <v>0</v>
      </c>
      <c r="AR267" s="19"/>
    </row>
    <row r="268" spans="3:44" x14ac:dyDescent="0.15">
      <c r="C268" s="22">
        <v>196</v>
      </c>
      <c r="D268" s="22"/>
      <c r="Q268">
        <v>0</v>
      </c>
      <c r="R268">
        <v>0</v>
      </c>
      <c r="AR268" s="19"/>
    </row>
    <row r="269" spans="3:44" x14ac:dyDescent="0.15">
      <c r="C269" s="22">
        <v>197</v>
      </c>
      <c r="D269" s="22"/>
      <c r="Q269">
        <v>0</v>
      </c>
      <c r="R269">
        <v>0</v>
      </c>
      <c r="AR269" s="19"/>
    </row>
    <row r="270" spans="3:44" x14ac:dyDescent="0.15">
      <c r="C270" s="22">
        <v>198</v>
      </c>
      <c r="D270" s="22"/>
      <c r="Q270">
        <v>0</v>
      </c>
      <c r="R270">
        <v>0</v>
      </c>
      <c r="AR270" s="19"/>
    </row>
    <row r="271" spans="3:44" x14ac:dyDescent="0.15">
      <c r="C271" s="22">
        <v>199</v>
      </c>
      <c r="D271" s="22"/>
      <c r="Q271">
        <v>0</v>
      </c>
      <c r="R271">
        <v>0</v>
      </c>
      <c r="AR271" s="19"/>
    </row>
    <row r="272" spans="3:44" x14ac:dyDescent="0.15">
      <c r="C272" s="22">
        <v>200</v>
      </c>
      <c r="D272" s="22"/>
      <c r="Q272">
        <v>0</v>
      </c>
      <c r="R272">
        <v>0</v>
      </c>
      <c r="AR272" s="19"/>
    </row>
    <row r="273" spans="3:44" x14ac:dyDescent="0.15">
      <c r="C273" s="22">
        <v>201</v>
      </c>
      <c r="D273" s="22"/>
      <c r="Q273">
        <v>0</v>
      </c>
      <c r="R273">
        <v>0</v>
      </c>
      <c r="AR273" s="19"/>
    </row>
    <row r="274" spans="3:44" x14ac:dyDescent="0.15">
      <c r="C274" s="22">
        <v>202</v>
      </c>
      <c r="D274" s="22"/>
      <c r="Q274">
        <v>0</v>
      </c>
      <c r="R274">
        <v>0</v>
      </c>
      <c r="AR274" s="19"/>
    </row>
    <row r="275" spans="3:44" x14ac:dyDescent="0.15">
      <c r="C275" s="22">
        <v>203</v>
      </c>
      <c r="D275" s="22"/>
      <c r="Q275">
        <v>0</v>
      </c>
      <c r="R275">
        <v>0</v>
      </c>
      <c r="AR275" s="19"/>
    </row>
    <row r="276" spans="3:44" x14ac:dyDescent="0.15">
      <c r="C276" s="22">
        <v>204</v>
      </c>
      <c r="D276" s="22"/>
      <c r="Q276">
        <v>0</v>
      </c>
      <c r="R276">
        <v>0</v>
      </c>
      <c r="AR276" s="19"/>
    </row>
    <row r="277" spans="3:44" x14ac:dyDescent="0.15">
      <c r="C277" s="22">
        <v>205</v>
      </c>
      <c r="D277" s="22"/>
      <c r="Q277">
        <v>0</v>
      </c>
      <c r="R277">
        <v>0</v>
      </c>
      <c r="AR277" s="19"/>
    </row>
    <row r="278" spans="3:44" x14ac:dyDescent="0.15">
      <c r="C278" s="22">
        <v>206</v>
      </c>
      <c r="D278" s="22"/>
      <c r="Q278">
        <v>0</v>
      </c>
      <c r="R278">
        <v>0</v>
      </c>
      <c r="AR278" s="19"/>
    </row>
    <row r="279" spans="3:44" x14ac:dyDescent="0.15">
      <c r="C279" s="22">
        <v>207</v>
      </c>
      <c r="D279" s="22"/>
      <c r="Q279">
        <v>0</v>
      </c>
      <c r="R279">
        <v>0</v>
      </c>
      <c r="AR279" s="19"/>
    </row>
    <row r="280" spans="3:44" x14ac:dyDescent="0.15">
      <c r="C280" s="22">
        <v>208</v>
      </c>
      <c r="D280" s="22"/>
      <c r="Q280">
        <v>0</v>
      </c>
      <c r="R280">
        <v>0</v>
      </c>
      <c r="AR280" s="19"/>
    </row>
    <row r="281" spans="3:44" x14ac:dyDescent="0.15">
      <c r="C281" s="22">
        <v>209</v>
      </c>
      <c r="D281" s="22"/>
      <c r="Q281">
        <v>0</v>
      </c>
      <c r="R281">
        <v>0</v>
      </c>
      <c r="AR281" s="19"/>
    </row>
    <row r="282" spans="3:44" x14ac:dyDescent="0.15">
      <c r="C282" s="22">
        <v>210</v>
      </c>
      <c r="D282" s="22"/>
      <c r="Q282">
        <v>0</v>
      </c>
      <c r="R282">
        <v>0</v>
      </c>
      <c r="AR282" s="19"/>
    </row>
    <row r="283" spans="3:44" x14ac:dyDescent="0.15">
      <c r="C283" s="22">
        <v>211</v>
      </c>
      <c r="D283" s="22"/>
      <c r="Q283">
        <v>0</v>
      </c>
      <c r="R283">
        <v>0</v>
      </c>
      <c r="AR283" s="19"/>
    </row>
    <row r="284" spans="3:44" x14ac:dyDescent="0.15">
      <c r="C284" s="22">
        <v>212</v>
      </c>
      <c r="D284" s="22"/>
      <c r="Q284">
        <v>0</v>
      </c>
      <c r="R284">
        <v>0</v>
      </c>
      <c r="AR284" s="19"/>
    </row>
    <row r="285" spans="3:44" x14ac:dyDescent="0.15">
      <c r="C285" s="22">
        <v>213</v>
      </c>
      <c r="D285" s="22"/>
      <c r="Q285">
        <v>0</v>
      </c>
      <c r="R285">
        <v>0</v>
      </c>
      <c r="AR285" s="19"/>
    </row>
    <row r="286" spans="3:44" x14ac:dyDescent="0.15">
      <c r="C286" s="22">
        <v>214</v>
      </c>
      <c r="D286" s="22"/>
      <c r="Q286">
        <v>0</v>
      </c>
      <c r="R286">
        <v>0</v>
      </c>
      <c r="AR286" s="19"/>
    </row>
    <row r="287" spans="3:44" x14ac:dyDescent="0.15">
      <c r="C287" s="22">
        <v>215</v>
      </c>
      <c r="D287" s="22"/>
      <c r="Q287">
        <v>0</v>
      </c>
      <c r="R287">
        <v>0</v>
      </c>
      <c r="AR287" s="19"/>
    </row>
    <row r="288" spans="3:44" x14ac:dyDescent="0.15">
      <c r="C288" s="22">
        <v>216</v>
      </c>
      <c r="D288" s="22"/>
      <c r="Q288">
        <v>0</v>
      </c>
      <c r="R288">
        <v>0</v>
      </c>
      <c r="AR288" s="19"/>
    </row>
    <row r="289" spans="3:44" x14ac:dyDescent="0.15">
      <c r="C289" s="22">
        <v>217</v>
      </c>
      <c r="D289" s="22"/>
      <c r="Q289">
        <v>0</v>
      </c>
      <c r="R289">
        <v>0</v>
      </c>
      <c r="AR289" s="19"/>
    </row>
    <row r="290" spans="3:44" x14ac:dyDescent="0.15">
      <c r="C290" s="22">
        <v>218</v>
      </c>
      <c r="D290" s="22"/>
      <c r="Q290">
        <v>0</v>
      </c>
      <c r="R290">
        <v>0</v>
      </c>
      <c r="AR290" s="19"/>
    </row>
    <row r="291" spans="3:44" x14ac:dyDescent="0.15">
      <c r="C291" s="22">
        <v>219</v>
      </c>
      <c r="D291" s="22"/>
      <c r="Q291">
        <v>0</v>
      </c>
      <c r="R291">
        <v>0</v>
      </c>
      <c r="AR291" s="19"/>
    </row>
    <row r="292" spans="3:44" x14ac:dyDescent="0.15">
      <c r="C292" s="22">
        <v>220</v>
      </c>
      <c r="D292" s="22"/>
      <c r="Q292">
        <v>0</v>
      </c>
      <c r="R292">
        <v>0</v>
      </c>
      <c r="AR292" s="19"/>
    </row>
    <row r="293" spans="3:44" x14ac:dyDescent="0.15">
      <c r="C293" s="22">
        <v>221</v>
      </c>
      <c r="D293" s="22"/>
      <c r="Q293">
        <v>0</v>
      </c>
      <c r="R293">
        <v>0</v>
      </c>
      <c r="AR293" s="19"/>
    </row>
    <row r="294" spans="3:44" x14ac:dyDescent="0.15">
      <c r="C294" s="22">
        <v>222</v>
      </c>
      <c r="D294" s="22"/>
      <c r="Q294">
        <v>0</v>
      </c>
      <c r="R294">
        <v>0</v>
      </c>
      <c r="AR294" s="19"/>
    </row>
    <row r="295" spans="3:44" x14ac:dyDescent="0.15">
      <c r="C295" s="22">
        <v>223</v>
      </c>
      <c r="D295" s="22"/>
      <c r="Q295">
        <v>0</v>
      </c>
      <c r="R295">
        <v>0</v>
      </c>
      <c r="AR295" s="19"/>
    </row>
    <row r="296" spans="3:44" x14ac:dyDescent="0.15">
      <c r="C296" s="22">
        <v>224</v>
      </c>
      <c r="D296" s="22"/>
      <c r="Q296">
        <v>0</v>
      </c>
      <c r="R296">
        <v>0</v>
      </c>
      <c r="AR296" s="19"/>
    </row>
    <row r="297" spans="3:44" x14ac:dyDescent="0.15">
      <c r="C297" s="22">
        <v>225</v>
      </c>
      <c r="D297" s="22"/>
      <c r="Q297">
        <v>0</v>
      </c>
      <c r="R297">
        <v>0</v>
      </c>
      <c r="AR297" s="19"/>
    </row>
    <row r="298" spans="3:44" x14ac:dyDescent="0.15">
      <c r="C298" s="22">
        <v>226</v>
      </c>
      <c r="D298" s="22"/>
      <c r="Q298">
        <v>0</v>
      </c>
      <c r="R298">
        <v>0</v>
      </c>
      <c r="AR298" s="19"/>
    </row>
    <row r="299" spans="3:44" x14ac:dyDescent="0.15">
      <c r="C299" s="22">
        <v>227</v>
      </c>
      <c r="D299" s="22"/>
      <c r="Q299">
        <v>0</v>
      </c>
      <c r="R299">
        <v>0</v>
      </c>
      <c r="AR299" s="19"/>
    </row>
    <row r="300" spans="3:44" x14ac:dyDescent="0.15">
      <c r="C300" s="22">
        <v>228</v>
      </c>
      <c r="D300" s="22"/>
      <c r="Q300">
        <v>0</v>
      </c>
      <c r="R300">
        <v>0</v>
      </c>
      <c r="AR300" s="19"/>
    </row>
    <row r="301" spans="3:44" x14ac:dyDescent="0.15">
      <c r="C301" s="22">
        <v>229</v>
      </c>
      <c r="D301" s="22"/>
      <c r="Q301">
        <v>0</v>
      </c>
      <c r="R301">
        <v>0</v>
      </c>
      <c r="AR301" s="19"/>
    </row>
    <row r="302" spans="3:44" x14ac:dyDescent="0.15">
      <c r="C302" s="22">
        <v>230</v>
      </c>
      <c r="D302" s="22"/>
      <c r="Q302">
        <v>0</v>
      </c>
      <c r="R302">
        <v>0</v>
      </c>
      <c r="AR302" s="19"/>
    </row>
    <row r="303" spans="3:44" x14ac:dyDescent="0.15">
      <c r="C303" s="22">
        <v>231</v>
      </c>
      <c r="D303" s="22"/>
      <c r="Q303">
        <v>0</v>
      </c>
      <c r="R303">
        <v>0</v>
      </c>
      <c r="AR303" s="19"/>
    </row>
    <row r="304" spans="3:44" x14ac:dyDescent="0.15">
      <c r="C304" s="22">
        <v>232</v>
      </c>
      <c r="D304" s="22"/>
      <c r="Q304">
        <v>0</v>
      </c>
      <c r="R304">
        <v>0</v>
      </c>
      <c r="AR304" s="19"/>
    </row>
    <row r="305" spans="3:44" x14ac:dyDescent="0.15">
      <c r="C305" s="22">
        <v>233</v>
      </c>
      <c r="D305" s="22"/>
      <c r="Q305">
        <v>0</v>
      </c>
      <c r="R305">
        <v>0</v>
      </c>
      <c r="AR305" s="19"/>
    </row>
    <row r="306" spans="3:44" x14ac:dyDescent="0.15">
      <c r="C306" s="22">
        <v>234</v>
      </c>
      <c r="D306" s="22"/>
      <c r="Q306">
        <v>0</v>
      </c>
      <c r="R306">
        <v>0</v>
      </c>
      <c r="AR306" s="19"/>
    </row>
    <row r="307" spans="3:44" x14ac:dyDescent="0.15">
      <c r="C307" s="22">
        <v>235</v>
      </c>
      <c r="D307" s="22"/>
      <c r="Q307">
        <v>0</v>
      </c>
      <c r="R307">
        <v>0</v>
      </c>
      <c r="AR307" s="19"/>
    </row>
    <row r="308" spans="3:44" x14ac:dyDescent="0.15">
      <c r="C308" s="22">
        <v>236</v>
      </c>
      <c r="D308" s="22"/>
      <c r="Q308">
        <v>0</v>
      </c>
      <c r="R308">
        <v>0</v>
      </c>
      <c r="AR308" s="19"/>
    </row>
    <row r="309" spans="3:44" x14ac:dyDescent="0.15">
      <c r="C309" s="22">
        <v>237</v>
      </c>
      <c r="D309" s="22"/>
      <c r="Q309">
        <v>0</v>
      </c>
      <c r="R309">
        <v>0</v>
      </c>
      <c r="AR309" s="19"/>
    </row>
    <row r="310" spans="3:44" x14ac:dyDescent="0.15">
      <c r="C310" s="22">
        <v>238</v>
      </c>
      <c r="D310" s="22"/>
      <c r="Q310">
        <v>0</v>
      </c>
      <c r="R310">
        <v>0</v>
      </c>
      <c r="AR310" s="19"/>
    </row>
    <row r="311" spans="3:44" x14ac:dyDescent="0.15">
      <c r="C311" s="22">
        <v>239</v>
      </c>
      <c r="D311" s="22"/>
      <c r="Q311">
        <v>0</v>
      </c>
      <c r="R311">
        <v>0</v>
      </c>
      <c r="AR311" s="19"/>
    </row>
    <row r="312" spans="3:44" x14ac:dyDescent="0.15">
      <c r="C312" s="22">
        <v>240</v>
      </c>
      <c r="D312" s="22"/>
      <c r="Q312">
        <v>0</v>
      </c>
      <c r="R312">
        <v>0</v>
      </c>
      <c r="AR312" s="19"/>
    </row>
    <row r="313" spans="3:44" x14ac:dyDescent="0.15">
      <c r="C313" s="22">
        <v>241</v>
      </c>
      <c r="D313" s="22"/>
      <c r="Q313">
        <v>0</v>
      </c>
      <c r="R313">
        <v>0</v>
      </c>
      <c r="AR313" s="19"/>
    </row>
    <row r="314" spans="3:44" x14ac:dyDescent="0.15">
      <c r="C314" s="22">
        <v>242</v>
      </c>
      <c r="D314" s="22"/>
      <c r="Q314">
        <v>0</v>
      </c>
      <c r="R314">
        <v>0</v>
      </c>
      <c r="AR314" s="19"/>
    </row>
    <row r="315" spans="3:44" x14ac:dyDescent="0.15">
      <c r="C315" s="22">
        <v>243</v>
      </c>
      <c r="D315" s="22"/>
      <c r="Q315">
        <v>0</v>
      </c>
      <c r="R315">
        <v>0</v>
      </c>
      <c r="AR315" s="19"/>
    </row>
    <row r="316" spans="3:44" x14ac:dyDescent="0.15">
      <c r="C316" s="22">
        <v>244</v>
      </c>
      <c r="D316" s="22"/>
      <c r="Q316">
        <v>0</v>
      </c>
      <c r="R316">
        <v>0</v>
      </c>
      <c r="AR316" s="19"/>
    </row>
    <row r="317" spans="3:44" x14ac:dyDescent="0.15">
      <c r="C317" s="22">
        <v>245</v>
      </c>
      <c r="D317" s="22"/>
      <c r="Q317">
        <v>0</v>
      </c>
      <c r="R317">
        <v>0</v>
      </c>
      <c r="AR317" s="19"/>
    </row>
    <row r="318" spans="3:44" x14ac:dyDescent="0.15">
      <c r="C318" s="22">
        <v>246</v>
      </c>
      <c r="D318" s="22"/>
      <c r="Q318">
        <v>0</v>
      </c>
      <c r="R318">
        <v>0</v>
      </c>
      <c r="AR318" s="19"/>
    </row>
    <row r="319" spans="3:44" x14ac:dyDescent="0.15">
      <c r="C319" s="22">
        <v>247</v>
      </c>
      <c r="D319" s="22"/>
      <c r="Q319">
        <v>0</v>
      </c>
      <c r="R319">
        <v>0</v>
      </c>
      <c r="AR319" s="19"/>
    </row>
    <row r="320" spans="3:44" x14ac:dyDescent="0.15">
      <c r="C320" s="22">
        <v>248</v>
      </c>
      <c r="D320" s="22"/>
      <c r="Q320">
        <v>0</v>
      </c>
      <c r="R320">
        <v>0</v>
      </c>
      <c r="AR320" s="19"/>
    </row>
    <row r="321" spans="3:44" x14ac:dyDescent="0.15">
      <c r="C321" s="22">
        <v>249</v>
      </c>
      <c r="D321" s="22"/>
      <c r="Q321">
        <v>0</v>
      </c>
      <c r="R321">
        <v>0</v>
      </c>
      <c r="AR321" s="19"/>
    </row>
    <row r="322" spans="3:44" x14ac:dyDescent="0.15">
      <c r="C322" s="22">
        <v>250</v>
      </c>
      <c r="D322" s="22"/>
      <c r="Q322">
        <v>0</v>
      </c>
      <c r="R322">
        <v>0</v>
      </c>
      <c r="AR322" s="19"/>
    </row>
    <row r="323" spans="3:44" x14ac:dyDescent="0.15">
      <c r="C323" s="22">
        <v>251</v>
      </c>
      <c r="D323" s="22"/>
      <c r="Q323">
        <v>0</v>
      </c>
      <c r="R323">
        <v>0</v>
      </c>
      <c r="AR323" s="19"/>
    </row>
    <row r="324" spans="3:44" x14ac:dyDescent="0.15">
      <c r="C324" s="22">
        <v>252</v>
      </c>
      <c r="D324" s="22"/>
      <c r="Q324">
        <v>0</v>
      </c>
      <c r="R324">
        <v>0</v>
      </c>
      <c r="AR324" s="19"/>
    </row>
    <row r="325" spans="3:44" x14ac:dyDescent="0.15">
      <c r="C325" s="22">
        <v>253</v>
      </c>
      <c r="D325" s="22"/>
      <c r="Q325">
        <v>0</v>
      </c>
      <c r="R325">
        <v>0</v>
      </c>
      <c r="AR325" s="19"/>
    </row>
    <row r="326" spans="3:44" x14ac:dyDescent="0.15">
      <c r="C326" s="22">
        <v>254</v>
      </c>
      <c r="D326" s="22"/>
      <c r="Q326">
        <v>0</v>
      </c>
      <c r="R326">
        <v>0</v>
      </c>
      <c r="AR326" s="19"/>
    </row>
    <row r="327" spans="3:44" x14ac:dyDescent="0.15">
      <c r="C327" s="22">
        <v>255</v>
      </c>
      <c r="D327" s="22"/>
      <c r="Q327">
        <v>0</v>
      </c>
      <c r="R327">
        <v>0</v>
      </c>
      <c r="AR327" s="19"/>
    </row>
    <row r="328" spans="3:44" x14ac:dyDescent="0.15">
      <c r="C328" s="22">
        <v>256</v>
      </c>
      <c r="D328" s="22"/>
      <c r="Q328">
        <v>0</v>
      </c>
      <c r="R328">
        <v>0</v>
      </c>
      <c r="AR328" s="19"/>
    </row>
    <row r="329" spans="3:44" x14ac:dyDescent="0.15">
      <c r="C329" s="22">
        <v>257</v>
      </c>
      <c r="D329" s="22"/>
      <c r="Q329">
        <v>0</v>
      </c>
      <c r="R329">
        <v>0</v>
      </c>
      <c r="AR329" s="19"/>
    </row>
    <row r="330" spans="3:44" x14ac:dyDescent="0.15">
      <c r="C330" s="22">
        <v>258</v>
      </c>
      <c r="D330" s="22"/>
      <c r="Q330">
        <v>0</v>
      </c>
      <c r="R330">
        <v>0</v>
      </c>
      <c r="AR330" s="19"/>
    </row>
    <row r="331" spans="3:44" x14ac:dyDescent="0.15">
      <c r="C331" s="22">
        <v>259</v>
      </c>
      <c r="D331" s="22"/>
      <c r="Q331">
        <v>0</v>
      </c>
      <c r="R331">
        <v>0</v>
      </c>
      <c r="AR331" s="19"/>
    </row>
    <row r="332" spans="3:44" x14ac:dyDescent="0.15">
      <c r="C332" s="22">
        <v>260</v>
      </c>
      <c r="D332" s="22"/>
      <c r="Q332">
        <v>0</v>
      </c>
      <c r="R332">
        <v>0</v>
      </c>
      <c r="AR332" s="19"/>
    </row>
    <row r="333" spans="3:44" x14ac:dyDescent="0.15">
      <c r="C333" s="22">
        <v>261</v>
      </c>
      <c r="D333" s="22"/>
      <c r="Q333">
        <v>0</v>
      </c>
      <c r="R333">
        <v>0</v>
      </c>
      <c r="AR333" s="19"/>
    </row>
    <row r="334" spans="3:44" x14ac:dyDescent="0.15">
      <c r="C334" s="22">
        <v>262</v>
      </c>
      <c r="D334" s="22"/>
      <c r="Q334">
        <v>0</v>
      </c>
      <c r="R334">
        <v>0</v>
      </c>
      <c r="AR334" s="19"/>
    </row>
    <row r="335" spans="3:44" x14ac:dyDescent="0.15">
      <c r="C335" s="22">
        <v>263</v>
      </c>
      <c r="D335" s="22"/>
      <c r="Q335">
        <v>0</v>
      </c>
      <c r="R335">
        <v>0</v>
      </c>
      <c r="AR335" s="19"/>
    </row>
    <row r="336" spans="3:44" x14ac:dyDescent="0.15">
      <c r="C336" s="22">
        <v>264</v>
      </c>
      <c r="D336" s="22"/>
      <c r="Q336">
        <v>0</v>
      </c>
      <c r="R336">
        <v>0</v>
      </c>
      <c r="AR336" s="19"/>
    </row>
    <row r="337" spans="3:44" x14ac:dyDescent="0.15">
      <c r="C337" s="22">
        <v>265</v>
      </c>
      <c r="D337" s="22"/>
      <c r="Q337">
        <v>0</v>
      </c>
      <c r="R337">
        <v>0</v>
      </c>
      <c r="AR337" s="19"/>
    </row>
    <row r="338" spans="3:44" x14ac:dyDescent="0.15">
      <c r="C338" s="22">
        <v>266</v>
      </c>
      <c r="D338" s="22"/>
      <c r="Q338">
        <v>0</v>
      </c>
      <c r="R338">
        <v>0</v>
      </c>
      <c r="AR338" s="19"/>
    </row>
    <row r="339" spans="3:44" x14ac:dyDescent="0.15">
      <c r="C339" s="22">
        <v>267</v>
      </c>
      <c r="D339" s="22"/>
      <c r="Q339">
        <v>0</v>
      </c>
      <c r="R339">
        <v>0</v>
      </c>
      <c r="AR339" s="19"/>
    </row>
    <row r="340" spans="3:44" x14ac:dyDescent="0.15">
      <c r="C340" s="22">
        <v>268</v>
      </c>
      <c r="D340" s="22"/>
      <c r="Q340">
        <v>0</v>
      </c>
      <c r="R340">
        <v>0</v>
      </c>
      <c r="AR340" s="19"/>
    </row>
    <row r="341" spans="3:44" x14ac:dyDescent="0.15">
      <c r="C341" s="22">
        <v>269</v>
      </c>
      <c r="D341" s="22"/>
      <c r="Q341">
        <v>0</v>
      </c>
      <c r="R341">
        <v>0</v>
      </c>
      <c r="AR341" s="19"/>
    </row>
    <row r="342" spans="3:44" x14ac:dyDescent="0.15">
      <c r="C342" s="22">
        <v>270</v>
      </c>
      <c r="D342" s="22"/>
      <c r="Q342">
        <v>0</v>
      </c>
      <c r="R342">
        <v>0</v>
      </c>
      <c r="AR342" s="19"/>
    </row>
    <row r="343" spans="3:44" x14ac:dyDescent="0.15">
      <c r="C343" s="22">
        <v>271</v>
      </c>
      <c r="D343" s="22"/>
      <c r="Q343">
        <v>0</v>
      </c>
      <c r="R343">
        <v>0</v>
      </c>
      <c r="AR343" s="19"/>
    </row>
    <row r="344" spans="3:44" x14ac:dyDescent="0.15">
      <c r="C344" s="22">
        <v>272</v>
      </c>
      <c r="D344" s="22"/>
      <c r="Q344">
        <v>0</v>
      </c>
      <c r="R344">
        <v>0</v>
      </c>
      <c r="AR344" s="19"/>
    </row>
    <row r="345" spans="3:44" x14ac:dyDescent="0.15">
      <c r="C345" s="22">
        <v>273</v>
      </c>
      <c r="D345" s="22"/>
      <c r="Q345">
        <v>0</v>
      </c>
      <c r="R345">
        <v>0</v>
      </c>
      <c r="AR345" s="19"/>
    </row>
    <row r="346" spans="3:44" x14ac:dyDescent="0.15">
      <c r="C346" s="22">
        <v>274</v>
      </c>
      <c r="D346" s="22"/>
      <c r="Q346">
        <v>0</v>
      </c>
      <c r="R346">
        <v>0</v>
      </c>
      <c r="AR346" s="19"/>
    </row>
    <row r="347" spans="3:44" x14ac:dyDescent="0.15">
      <c r="C347" s="22">
        <v>275</v>
      </c>
      <c r="D347" s="22"/>
      <c r="Q347">
        <v>0</v>
      </c>
      <c r="R347">
        <v>0</v>
      </c>
      <c r="AR347" s="19"/>
    </row>
    <row r="348" spans="3:44" x14ac:dyDescent="0.15">
      <c r="C348" s="22">
        <v>276</v>
      </c>
      <c r="D348" s="22"/>
      <c r="Q348">
        <v>0</v>
      </c>
      <c r="R348">
        <v>0</v>
      </c>
      <c r="AR348" s="19"/>
    </row>
    <row r="349" spans="3:44" x14ac:dyDescent="0.15">
      <c r="C349" s="22">
        <v>277</v>
      </c>
      <c r="D349" s="22"/>
      <c r="Q349">
        <v>0</v>
      </c>
      <c r="R349">
        <v>0</v>
      </c>
      <c r="AR349" s="19"/>
    </row>
    <row r="350" spans="3:44" x14ac:dyDescent="0.15">
      <c r="C350" s="22">
        <v>278</v>
      </c>
      <c r="D350" s="22"/>
      <c r="Q350">
        <v>0</v>
      </c>
      <c r="R350">
        <v>0</v>
      </c>
      <c r="AR350" s="19"/>
    </row>
    <row r="351" spans="3:44" x14ac:dyDescent="0.15">
      <c r="C351" s="22">
        <v>279</v>
      </c>
      <c r="D351" s="22"/>
      <c r="Q351">
        <v>0</v>
      </c>
      <c r="R351">
        <v>0</v>
      </c>
      <c r="AR351" s="19"/>
    </row>
    <row r="352" spans="3:44" x14ac:dyDescent="0.15">
      <c r="C352" s="22">
        <v>280</v>
      </c>
      <c r="D352" s="22"/>
      <c r="Q352">
        <v>0</v>
      </c>
      <c r="R352">
        <v>0</v>
      </c>
      <c r="AR352" s="19"/>
    </row>
    <row r="353" spans="3:44" x14ac:dyDescent="0.15">
      <c r="C353" s="22">
        <v>281</v>
      </c>
      <c r="D353" s="22"/>
      <c r="Q353">
        <v>0</v>
      </c>
      <c r="R353">
        <v>0</v>
      </c>
      <c r="AR353" s="19"/>
    </row>
    <row r="354" spans="3:44" x14ac:dyDescent="0.15">
      <c r="C354" s="22">
        <v>282</v>
      </c>
      <c r="D354" s="22"/>
      <c r="Q354">
        <v>0</v>
      </c>
      <c r="R354">
        <v>0</v>
      </c>
      <c r="AR354" s="19"/>
    </row>
    <row r="355" spans="3:44" x14ac:dyDescent="0.15">
      <c r="C355" s="22">
        <v>283</v>
      </c>
      <c r="D355" s="22"/>
      <c r="Q355">
        <v>0</v>
      </c>
      <c r="R355">
        <v>0</v>
      </c>
      <c r="AR355" s="19"/>
    </row>
    <row r="356" spans="3:44" x14ac:dyDescent="0.15">
      <c r="C356" s="22">
        <v>284</v>
      </c>
      <c r="D356" s="22"/>
      <c r="Q356">
        <v>0</v>
      </c>
      <c r="R356">
        <v>0</v>
      </c>
      <c r="AR356" s="19"/>
    </row>
    <row r="357" spans="3:44" x14ac:dyDescent="0.15">
      <c r="C357" s="22">
        <v>285</v>
      </c>
      <c r="D357" s="22"/>
      <c r="Q357">
        <v>0</v>
      </c>
      <c r="R357">
        <v>0</v>
      </c>
      <c r="AR357" s="19"/>
    </row>
    <row r="358" spans="3:44" x14ac:dyDescent="0.15">
      <c r="C358" s="22">
        <v>286</v>
      </c>
      <c r="D358" s="22"/>
      <c r="Q358">
        <v>0</v>
      </c>
      <c r="R358">
        <v>0</v>
      </c>
      <c r="AR358" s="19"/>
    </row>
    <row r="359" spans="3:44" x14ac:dyDescent="0.15">
      <c r="C359" s="22">
        <v>287</v>
      </c>
      <c r="D359" s="22"/>
      <c r="Q359">
        <v>0</v>
      </c>
      <c r="R359">
        <v>0</v>
      </c>
      <c r="AR359" s="19"/>
    </row>
    <row r="360" spans="3:44" x14ac:dyDescent="0.15">
      <c r="C360" s="22">
        <v>288</v>
      </c>
      <c r="D360" s="22"/>
      <c r="Q360">
        <v>0</v>
      </c>
      <c r="R360">
        <v>0</v>
      </c>
      <c r="AR360" s="19"/>
    </row>
    <row r="361" spans="3:44" x14ac:dyDescent="0.15">
      <c r="C361" s="22">
        <v>289</v>
      </c>
      <c r="D361" s="22"/>
      <c r="Q361">
        <v>0</v>
      </c>
      <c r="R361">
        <v>0</v>
      </c>
      <c r="AR361" s="19"/>
    </row>
    <row r="362" spans="3:44" x14ac:dyDescent="0.15">
      <c r="C362" s="22">
        <v>290</v>
      </c>
      <c r="D362" s="22"/>
      <c r="Q362">
        <v>0</v>
      </c>
      <c r="R362">
        <v>0</v>
      </c>
      <c r="AR362" s="19"/>
    </row>
    <row r="363" spans="3:44" x14ac:dyDescent="0.15">
      <c r="C363" s="22">
        <v>291</v>
      </c>
      <c r="D363" s="22"/>
      <c r="Q363">
        <v>0</v>
      </c>
      <c r="R363">
        <v>0</v>
      </c>
      <c r="AR363" s="19"/>
    </row>
    <row r="364" spans="3:44" x14ac:dyDescent="0.15">
      <c r="C364" s="22">
        <v>292</v>
      </c>
      <c r="D364" s="22"/>
      <c r="Q364">
        <v>0</v>
      </c>
      <c r="R364">
        <v>0</v>
      </c>
      <c r="AR364" s="19"/>
    </row>
    <row r="365" spans="3:44" x14ac:dyDescent="0.15">
      <c r="C365" s="22">
        <v>293</v>
      </c>
      <c r="D365" s="22"/>
      <c r="Q365">
        <v>0</v>
      </c>
      <c r="R365">
        <v>0</v>
      </c>
      <c r="AR365" s="19"/>
    </row>
    <row r="366" spans="3:44" x14ac:dyDescent="0.15">
      <c r="C366" s="22">
        <v>294</v>
      </c>
      <c r="D366" s="22"/>
      <c r="Q366">
        <v>0</v>
      </c>
      <c r="R366">
        <v>0</v>
      </c>
      <c r="AR366" s="19"/>
    </row>
    <row r="367" spans="3:44" x14ac:dyDescent="0.15">
      <c r="C367" s="22">
        <v>295</v>
      </c>
      <c r="D367" s="22"/>
      <c r="Q367">
        <v>0</v>
      </c>
      <c r="R367">
        <v>0</v>
      </c>
      <c r="AR367" s="19"/>
    </row>
    <row r="368" spans="3:44" x14ac:dyDescent="0.15">
      <c r="C368" s="22">
        <v>296</v>
      </c>
      <c r="D368" s="22"/>
      <c r="Q368">
        <v>0</v>
      </c>
      <c r="R368">
        <v>0</v>
      </c>
      <c r="AR368" s="19"/>
    </row>
    <row r="369" spans="3:44" x14ac:dyDescent="0.15">
      <c r="C369" s="22">
        <v>297</v>
      </c>
      <c r="D369" s="22"/>
      <c r="Q369">
        <v>0</v>
      </c>
      <c r="R369">
        <v>0</v>
      </c>
      <c r="AR369" s="19"/>
    </row>
    <row r="370" spans="3:44" x14ac:dyDescent="0.15">
      <c r="C370" s="22">
        <v>298</v>
      </c>
      <c r="D370" s="22"/>
      <c r="Q370">
        <v>0</v>
      </c>
      <c r="R370">
        <v>0</v>
      </c>
      <c r="AR370" s="19"/>
    </row>
    <row r="371" spans="3:44" x14ac:dyDescent="0.15">
      <c r="C371" s="22">
        <v>299</v>
      </c>
      <c r="D371" s="22"/>
      <c r="Q371">
        <v>0</v>
      </c>
      <c r="R371">
        <v>0</v>
      </c>
      <c r="AR371" s="19"/>
    </row>
    <row r="372" spans="3:44" x14ac:dyDescent="0.15">
      <c r="C372" s="22">
        <v>300</v>
      </c>
      <c r="D372" s="22"/>
      <c r="Q372">
        <v>0</v>
      </c>
      <c r="R372">
        <v>0</v>
      </c>
      <c r="AR372" s="19"/>
    </row>
    <row r="373" spans="3:44" x14ac:dyDescent="0.15">
      <c r="C373" s="22">
        <v>301</v>
      </c>
      <c r="D373" s="22"/>
      <c r="Q373">
        <v>0</v>
      </c>
      <c r="R373">
        <v>0</v>
      </c>
      <c r="AR373" s="19"/>
    </row>
    <row r="374" spans="3:44" x14ac:dyDescent="0.15">
      <c r="C374" s="22">
        <v>302</v>
      </c>
      <c r="D374" s="22"/>
      <c r="Q374">
        <v>0</v>
      </c>
      <c r="R374">
        <v>0</v>
      </c>
      <c r="AR374" s="19"/>
    </row>
    <row r="375" spans="3:44" x14ac:dyDescent="0.15">
      <c r="C375" s="22">
        <v>303</v>
      </c>
      <c r="D375" s="22"/>
      <c r="Q375">
        <v>0</v>
      </c>
      <c r="R375">
        <v>0</v>
      </c>
      <c r="AR375" s="19"/>
    </row>
    <row r="376" spans="3:44" x14ac:dyDescent="0.15">
      <c r="C376" s="22">
        <v>304</v>
      </c>
      <c r="D376" s="22"/>
      <c r="Q376">
        <v>0</v>
      </c>
      <c r="R376">
        <v>0</v>
      </c>
      <c r="AR376" s="19"/>
    </row>
    <row r="377" spans="3:44" x14ac:dyDescent="0.15">
      <c r="C377" s="22">
        <v>305</v>
      </c>
      <c r="D377" s="22"/>
      <c r="Q377">
        <v>0</v>
      </c>
      <c r="R377">
        <v>0</v>
      </c>
      <c r="AR377" s="19"/>
    </row>
    <row r="378" spans="3:44" x14ac:dyDescent="0.15">
      <c r="C378" s="22">
        <v>306</v>
      </c>
      <c r="D378" s="22"/>
      <c r="Q378">
        <v>0</v>
      </c>
      <c r="R378">
        <v>0</v>
      </c>
      <c r="AR378" s="19"/>
    </row>
    <row r="379" spans="3:44" x14ac:dyDescent="0.15">
      <c r="C379" s="22">
        <v>307</v>
      </c>
      <c r="D379" s="22"/>
      <c r="Q379">
        <v>0</v>
      </c>
      <c r="R379">
        <v>0</v>
      </c>
      <c r="AR379" s="19"/>
    </row>
    <row r="380" spans="3:44" x14ac:dyDescent="0.15">
      <c r="C380" s="22">
        <v>308</v>
      </c>
      <c r="D380" s="22"/>
      <c r="Q380">
        <v>0</v>
      </c>
      <c r="R380">
        <v>0</v>
      </c>
      <c r="AR380" s="19"/>
    </row>
    <row r="381" spans="3:44" x14ac:dyDescent="0.15">
      <c r="C381" s="22">
        <v>309</v>
      </c>
      <c r="D381" s="22"/>
      <c r="Q381">
        <v>0</v>
      </c>
      <c r="R381">
        <v>0</v>
      </c>
      <c r="AR381" s="19"/>
    </row>
    <row r="382" spans="3:44" x14ac:dyDescent="0.15">
      <c r="C382" s="22">
        <v>310</v>
      </c>
      <c r="D382" s="22"/>
      <c r="Q382">
        <v>0</v>
      </c>
      <c r="R382">
        <v>0</v>
      </c>
      <c r="AR382" s="19"/>
    </row>
    <row r="383" spans="3:44" x14ac:dyDescent="0.15">
      <c r="C383" s="22">
        <v>311</v>
      </c>
      <c r="D383" s="22"/>
      <c r="Q383">
        <v>0</v>
      </c>
      <c r="R383">
        <v>0</v>
      </c>
      <c r="AR383" s="19"/>
    </row>
    <row r="384" spans="3:44" x14ac:dyDescent="0.15">
      <c r="C384" s="22">
        <v>312</v>
      </c>
      <c r="D384" s="22"/>
      <c r="Q384">
        <v>0</v>
      </c>
      <c r="R384">
        <v>0</v>
      </c>
      <c r="AR384" s="19"/>
    </row>
    <row r="385" spans="3:44" x14ac:dyDescent="0.15">
      <c r="C385" s="22">
        <v>313</v>
      </c>
      <c r="D385" s="22"/>
      <c r="Q385">
        <v>0</v>
      </c>
      <c r="R385">
        <v>0</v>
      </c>
      <c r="AR385" s="19"/>
    </row>
    <row r="386" spans="3:44" x14ac:dyDescent="0.15">
      <c r="C386" s="22">
        <v>314</v>
      </c>
      <c r="D386" s="22"/>
      <c r="Q386">
        <v>0</v>
      </c>
      <c r="R386">
        <v>0</v>
      </c>
      <c r="AR386" s="19"/>
    </row>
    <row r="387" spans="3:44" x14ac:dyDescent="0.15">
      <c r="C387" s="22">
        <v>315</v>
      </c>
      <c r="D387" s="22"/>
      <c r="Q387">
        <v>0</v>
      </c>
      <c r="R387">
        <v>0</v>
      </c>
      <c r="AR387" s="19"/>
    </row>
    <row r="388" spans="3:44" x14ac:dyDescent="0.15">
      <c r="C388" s="22">
        <v>316</v>
      </c>
      <c r="D388" s="22"/>
      <c r="Q388">
        <v>0</v>
      </c>
      <c r="R388">
        <v>0</v>
      </c>
      <c r="AR388" s="19"/>
    </row>
    <row r="389" spans="3:44" x14ac:dyDescent="0.15">
      <c r="C389" s="22">
        <v>317</v>
      </c>
      <c r="D389" s="22"/>
      <c r="Q389">
        <v>0</v>
      </c>
      <c r="R389">
        <v>0</v>
      </c>
      <c r="AR389" s="19"/>
    </row>
    <row r="390" spans="3:44" x14ac:dyDescent="0.15">
      <c r="C390" s="22">
        <v>318</v>
      </c>
      <c r="D390" s="22"/>
      <c r="Q390">
        <v>0</v>
      </c>
      <c r="R390">
        <v>0</v>
      </c>
      <c r="AR390" s="19"/>
    </row>
    <row r="391" spans="3:44" x14ac:dyDescent="0.15">
      <c r="C391" s="22">
        <v>319</v>
      </c>
      <c r="D391" s="22"/>
      <c r="Q391">
        <v>0</v>
      </c>
      <c r="R391">
        <v>0</v>
      </c>
      <c r="AR391" s="19"/>
    </row>
    <row r="392" spans="3:44" x14ac:dyDescent="0.15">
      <c r="C392" s="22">
        <v>320</v>
      </c>
      <c r="D392" s="22"/>
      <c r="Q392">
        <v>0</v>
      </c>
      <c r="R392">
        <v>0</v>
      </c>
      <c r="AR392" s="19"/>
    </row>
    <row r="393" spans="3:44" x14ac:dyDescent="0.15">
      <c r="C393" s="22">
        <v>321</v>
      </c>
      <c r="D393" s="22"/>
      <c r="Q393">
        <v>0</v>
      </c>
      <c r="R393">
        <v>0</v>
      </c>
      <c r="AR393" s="19"/>
    </row>
    <row r="394" spans="3:44" x14ac:dyDescent="0.15">
      <c r="C394" s="22">
        <v>322</v>
      </c>
      <c r="D394" s="22"/>
      <c r="Q394">
        <v>0</v>
      </c>
      <c r="R394">
        <v>0</v>
      </c>
      <c r="AR394" s="19"/>
    </row>
    <row r="395" spans="3:44" x14ac:dyDescent="0.15">
      <c r="C395" s="22">
        <v>323</v>
      </c>
      <c r="D395" s="22"/>
      <c r="Q395">
        <v>0</v>
      </c>
      <c r="R395">
        <v>0</v>
      </c>
      <c r="AR395" s="19"/>
    </row>
    <row r="396" spans="3:44" x14ac:dyDescent="0.15">
      <c r="C396" s="22">
        <v>324</v>
      </c>
      <c r="D396" s="22"/>
      <c r="Q396">
        <v>0</v>
      </c>
      <c r="R396">
        <v>0</v>
      </c>
      <c r="AR396" s="19"/>
    </row>
    <row r="397" spans="3:44" x14ac:dyDescent="0.15">
      <c r="C397" s="22">
        <v>325</v>
      </c>
      <c r="D397" s="22"/>
      <c r="Q397">
        <v>0</v>
      </c>
      <c r="R397">
        <v>0</v>
      </c>
      <c r="AR397" s="19"/>
    </row>
    <row r="398" spans="3:44" x14ac:dyDescent="0.15">
      <c r="C398" s="22">
        <v>326</v>
      </c>
      <c r="D398" s="22"/>
      <c r="Q398">
        <v>0</v>
      </c>
      <c r="R398">
        <v>0</v>
      </c>
      <c r="AR398" s="19"/>
    </row>
    <row r="399" spans="3:44" x14ac:dyDescent="0.15">
      <c r="C399" s="22">
        <v>327</v>
      </c>
      <c r="D399" s="22"/>
      <c r="Q399">
        <v>0</v>
      </c>
      <c r="R399">
        <v>0</v>
      </c>
      <c r="AR399" s="19"/>
    </row>
    <row r="400" spans="3:44" x14ac:dyDescent="0.15">
      <c r="C400" s="22">
        <v>328</v>
      </c>
      <c r="D400" s="22"/>
      <c r="Q400">
        <v>0</v>
      </c>
      <c r="R400">
        <v>0</v>
      </c>
      <c r="AR400" s="19"/>
    </row>
    <row r="401" spans="3:44" x14ac:dyDescent="0.15">
      <c r="C401" s="22">
        <v>329</v>
      </c>
      <c r="D401" s="22"/>
      <c r="Q401">
        <v>0</v>
      </c>
      <c r="R401">
        <v>0</v>
      </c>
      <c r="AR401" s="19"/>
    </row>
    <row r="402" spans="3:44" x14ac:dyDescent="0.15">
      <c r="C402" s="22">
        <v>330</v>
      </c>
      <c r="D402" s="22"/>
      <c r="Q402">
        <v>0</v>
      </c>
      <c r="R402">
        <v>0</v>
      </c>
      <c r="AR402" s="19"/>
    </row>
    <row r="403" spans="3:44" x14ac:dyDescent="0.15">
      <c r="C403" s="22">
        <v>331</v>
      </c>
      <c r="D403" s="22"/>
      <c r="Q403">
        <v>0</v>
      </c>
      <c r="R403">
        <v>0</v>
      </c>
      <c r="AR403" s="19"/>
    </row>
    <row r="404" spans="3:44" x14ac:dyDescent="0.15">
      <c r="C404" s="22">
        <v>332</v>
      </c>
      <c r="D404" s="22"/>
      <c r="Q404">
        <v>0</v>
      </c>
      <c r="R404">
        <v>0</v>
      </c>
      <c r="AR404" s="19"/>
    </row>
    <row r="405" spans="3:44" x14ac:dyDescent="0.15">
      <c r="C405" s="22">
        <v>333</v>
      </c>
      <c r="D405" s="22"/>
      <c r="Q405">
        <v>0</v>
      </c>
      <c r="R405">
        <v>0</v>
      </c>
      <c r="AR405" s="19"/>
    </row>
    <row r="406" spans="3:44" x14ac:dyDescent="0.15">
      <c r="C406" s="22">
        <v>334</v>
      </c>
      <c r="D406" s="22"/>
      <c r="Q406">
        <v>0</v>
      </c>
      <c r="R406">
        <v>0</v>
      </c>
      <c r="AR406" s="19"/>
    </row>
    <row r="407" spans="3:44" x14ac:dyDescent="0.15">
      <c r="C407" s="22">
        <v>335</v>
      </c>
      <c r="D407" s="22"/>
      <c r="Q407">
        <v>0</v>
      </c>
      <c r="R407">
        <v>0</v>
      </c>
      <c r="AR407" s="19"/>
    </row>
    <row r="408" spans="3:44" x14ac:dyDescent="0.15">
      <c r="C408" s="22">
        <v>336</v>
      </c>
      <c r="D408" s="22"/>
      <c r="Q408">
        <v>0</v>
      </c>
      <c r="R408">
        <v>0</v>
      </c>
      <c r="AR408" s="19"/>
    </row>
    <row r="409" spans="3:44" x14ac:dyDescent="0.15">
      <c r="C409" s="22">
        <v>337</v>
      </c>
      <c r="D409" s="22"/>
      <c r="Q409">
        <v>0</v>
      </c>
      <c r="R409">
        <v>0</v>
      </c>
      <c r="AR409" s="19"/>
    </row>
    <row r="410" spans="3:44" x14ac:dyDescent="0.15">
      <c r="C410" s="22">
        <v>338</v>
      </c>
      <c r="D410" s="22"/>
      <c r="Q410">
        <v>0</v>
      </c>
      <c r="R410">
        <v>0</v>
      </c>
      <c r="AR410" s="19"/>
    </row>
    <row r="411" spans="3:44" x14ac:dyDescent="0.15">
      <c r="C411" s="22">
        <v>339</v>
      </c>
      <c r="D411" s="22"/>
      <c r="Q411">
        <v>0</v>
      </c>
      <c r="R411">
        <v>0</v>
      </c>
      <c r="AR411" s="19"/>
    </row>
    <row r="412" spans="3:44" x14ac:dyDescent="0.15">
      <c r="C412" s="22">
        <v>340</v>
      </c>
      <c r="D412" s="22"/>
      <c r="Q412">
        <v>0</v>
      </c>
      <c r="R412">
        <v>0</v>
      </c>
      <c r="AR412" s="19"/>
    </row>
    <row r="413" spans="3:44" x14ac:dyDescent="0.15">
      <c r="C413" s="22">
        <v>341</v>
      </c>
      <c r="D413" s="22"/>
      <c r="Q413">
        <v>0</v>
      </c>
      <c r="R413">
        <v>0</v>
      </c>
      <c r="AR413" s="19"/>
    </row>
    <row r="414" spans="3:44" x14ac:dyDescent="0.15">
      <c r="C414" s="22">
        <v>342</v>
      </c>
      <c r="D414" s="22"/>
      <c r="Q414">
        <v>0</v>
      </c>
      <c r="R414">
        <v>0</v>
      </c>
      <c r="AR414" s="19"/>
    </row>
    <row r="415" spans="3:44" x14ac:dyDescent="0.15">
      <c r="C415" s="22">
        <v>343</v>
      </c>
      <c r="D415" s="22"/>
      <c r="Q415">
        <v>0</v>
      </c>
      <c r="R415">
        <v>0</v>
      </c>
      <c r="AR415" s="19"/>
    </row>
    <row r="416" spans="3:44" x14ac:dyDescent="0.15">
      <c r="C416" s="22">
        <v>344</v>
      </c>
      <c r="D416" s="22"/>
      <c r="Q416">
        <v>0</v>
      </c>
      <c r="R416">
        <v>0</v>
      </c>
      <c r="AR416" s="19"/>
    </row>
    <row r="417" spans="3:44" x14ac:dyDescent="0.15">
      <c r="C417" s="22">
        <v>345</v>
      </c>
      <c r="D417" s="22"/>
      <c r="Q417">
        <v>0</v>
      </c>
      <c r="R417">
        <v>0</v>
      </c>
      <c r="AR417" s="19"/>
    </row>
    <row r="418" spans="3:44" x14ac:dyDescent="0.15">
      <c r="C418" s="22">
        <v>346</v>
      </c>
      <c r="D418" s="22"/>
      <c r="Q418">
        <v>0</v>
      </c>
      <c r="R418">
        <v>0</v>
      </c>
      <c r="AR418" s="19"/>
    </row>
    <row r="419" spans="3:44" x14ac:dyDescent="0.15">
      <c r="C419" s="22">
        <v>347</v>
      </c>
      <c r="D419" s="22"/>
      <c r="Q419">
        <v>0</v>
      </c>
      <c r="R419">
        <v>0</v>
      </c>
      <c r="AR419" s="19"/>
    </row>
    <row r="420" spans="3:44" x14ac:dyDescent="0.15">
      <c r="C420" s="22">
        <v>348</v>
      </c>
      <c r="D420" s="22"/>
      <c r="Q420">
        <v>0</v>
      </c>
      <c r="R420">
        <v>0</v>
      </c>
      <c r="AR420" s="19"/>
    </row>
    <row r="421" spans="3:44" x14ac:dyDescent="0.15">
      <c r="C421" s="22">
        <v>349</v>
      </c>
      <c r="D421" s="22"/>
      <c r="Q421">
        <v>0</v>
      </c>
      <c r="R421">
        <v>0</v>
      </c>
      <c r="AR421" s="19"/>
    </row>
    <row r="422" spans="3:44" x14ac:dyDescent="0.15">
      <c r="C422" s="22">
        <v>350</v>
      </c>
      <c r="D422" s="22"/>
      <c r="Q422">
        <v>0</v>
      </c>
      <c r="R422">
        <v>0</v>
      </c>
      <c r="AR422" s="19"/>
    </row>
    <row r="423" spans="3:44" x14ac:dyDescent="0.15">
      <c r="C423" s="22">
        <v>351</v>
      </c>
      <c r="D423" s="22"/>
      <c r="Q423">
        <v>0</v>
      </c>
      <c r="R423">
        <v>0</v>
      </c>
      <c r="AR423" s="19"/>
    </row>
    <row r="424" spans="3:44" x14ac:dyDescent="0.15">
      <c r="C424" s="22">
        <v>352</v>
      </c>
      <c r="D424" s="22"/>
      <c r="Q424">
        <v>0</v>
      </c>
      <c r="R424">
        <v>0</v>
      </c>
      <c r="AR424" s="19"/>
    </row>
    <row r="425" spans="3:44" x14ac:dyDescent="0.15">
      <c r="C425" s="22">
        <v>353</v>
      </c>
      <c r="D425" s="22"/>
      <c r="Q425">
        <v>0</v>
      </c>
      <c r="R425">
        <v>0</v>
      </c>
      <c r="AR425" s="19"/>
    </row>
    <row r="426" spans="3:44" x14ac:dyDescent="0.15">
      <c r="C426" s="22">
        <v>354</v>
      </c>
      <c r="D426" s="22"/>
      <c r="Q426">
        <v>0</v>
      </c>
      <c r="R426">
        <v>0</v>
      </c>
      <c r="AR426" s="19"/>
    </row>
    <row r="427" spans="3:44" x14ac:dyDescent="0.15">
      <c r="C427" s="22">
        <v>355</v>
      </c>
      <c r="D427" s="22"/>
      <c r="Q427">
        <v>0</v>
      </c>
      <c r="R427">
        <v>0</v>
      </c>
      <c r="AR427" s="19"/>
    </row>
    <row r="428" spans="3:44" x14ac:dyDescent="0.15">
      <c r="C428" s="22">
        <v>356</v>
      </c>
      <c r="D428" s="22"/>
      <c r="Q428">
        <v>0</v>
      </c>
      <c r="R428">
        <v>0</v>
      </c>
      <c r="AR428" s="19"/>
    </row>
    <row r="429" spans="3:44" x14ac:dyDescent="0.15">
      <c r="C429" s="22">
        <v>357</v>
      </c>
      <c r="D429" s="22"/>
      <c r="Q429">
        <v>0</v>
      </c>
      <c r="R429">
        <v>0</v>
      </c>
      <c r="AR429" s="19"/>
    </row>
    <row r="430" spans="3:44" x14ac:dyDescent="0.15">
      <c r="C430" s="22">
        <v>358</v>
      </c>
      <c r="D430" s="22"/>
      <c r="Q430">
        <v>0</v>
      </c>
      <c r="R430">
        <v>0</v>
      </c>
      <c r="AR430" s="19"/>
    </row>
    <row r="431" spans="3:44" x14ac:dyDescent="0.15">
      <c r="C431" s="22">
        <v>359</v>
      </c>
      <c r="D431" s="22"/>
      <c r="Q431">
        <v>0</v>
      </c>
      <c r="R431">
        <v>0</v>
      </c>
      <c r="AR431" s="19"/>
    </row>
    <row r="432" spans="3:44" x14ac:dyDescent="0.15">
      <c r="C432" s="22">
        <v>360</v>
      </c>
      <c r="D432" s="22"/>
      <c r="Q432">
        <v>0</v>
      </c>
      <c r="R432">
        <v>0</v>
      </c>
      <c r="AR432" s="19"/>
    </row>
    <row r="433" spans="3:44" x14ac:dyDescent="0.15">
      <c r="C433" s="22">
        <v>361</v>
      </c>
      <c r="D433" s="22"/>
      <c r="Q433">
        <v>0</v>
      </c>
      <c r="R433">
        <v>0</v>
      </c>
      <c r="AR433" s="19"/>
    </row>
    <row r="434" spans="3:44" x14ac:dyDescent="0.15">
      <c r="C434" s="22">
        <v>362</v>
      </c>
      <c r="D434" s="22"/>
      <c r="Q434">
        <v>0</v>
      </c>
      <c r="R434">
        <v>0</v>
      </c>
      <c r="AR434" s="19"/>
    </row>
    <row r="435" spans="3:44" x14ac:dyDescent="0.15">
      <c r="C435" s="22">
        <v>363</v>
      </c>
      <c r="D435" s="22"/>
      <c r="Q435">
        <v>0</v>
      </c>
      <c r="R435">
        <v>0</v>
      </c>
      <c r="AR435" s="19"/>
    </row>
    <row r="436" spans="3:44" x14ac:dyDescent="0.15">
      <c r="C436" s="22">
        <v>364</v>
      </c>
      <c r="D436" s="22"/>
      <c r="Q436">
        <v>0</v>
      </c>
      <c r="R436">
        <v>0</v>
      </c>
      <c r="AR436" s="19"/>
    </row>
    <row r="437" spans="3:44" x14ac:dyDescent="0.15">
      <c r="C437" s="22">
        <v>365</v>
      </c>
      <c r="D437" s="22"/>
      <c r="Q437">
        <v>0</v>
      </c>
      <c r="R437">
        <v>0</v>
      </c>
      <c r="AR437" s="19"/>
    </row>
    <row r="438" spans="3:44" x14ac:dyDescent="0.15">
      <c r="C438" s="22">
        <v>366</v>
      </c>
      <c r="D438" s="22"/>
      <c r="Q438">
        <v>0</v>
      </c>
      <c r="R438">
        <v>0</v>
      </c>
      <c r="AR438" s="19"/>
    </row>
    <row r="439" spans="3:44" x14ac:dyDescent="0.15">
      <c r="C439" s="22">
        <v>367</v>
      </c>
      <c r="D439" s="22"/>
      <c r="Q439">
        <v>0</v>
      </c>
      <c r="R439">
        <v>0</v>
      </c>
      <c r="AR439" s="19"/>
    </row>
    <row r="440" spans="3:44" x14ac:dyDescent="0.15">
      <c r="C440" s="22">
        <v>368</v>
      </c>
      <c r="D440" s="22"/>
      <c r="Q440">
        <v>0</v>
      </c>
      <c r="R440">
        <v>0</v>
      </c>
      <c r="AR440" s="19"/>
    </row>
    <row r="441" spans="3:44" x14ac:dyDescent="0.15">
      <c r="C441" s="22">
        <v>369</v>
      </c>
      <c r="D441" s="22"/>
      <c r="Q441">
        <v>0</v>
      </c>
      <c r="R441">
        <v>0</v>
      </c>
      <c r="AR441" s="19"/>
    </row>
    <row r="442" spans="3:44" x14ac:dyDescent="0.15">
      <c r="C442" s="22">
        <v>370</v>
      </c>
      <c r="D442" s="22"/>
      <c r="Q442">
        <v>0</v>
      </c>
      <c r="R442">
        <v>0</v>
      </c>
      <c r="AR442" s="19"/>
    </row>
    <row r="443" spans="3:44" x14ac:dyDescent="0.15">
      <c r="C443" s="22">
        <v>371</v>
      </c>
      <c r="D443" s="22"/>
      <c r="Q443">
        <v>0</v>
      </c>
      <c r="R443">
        <v>0</v>
      </c>
      <c r="AR443" s="19"/>
    </row>
    <row r="444" spans="3:44" x14ac:dyDescent="0.15">
      <c r="C444" s="22">
        <v>372</v>
      </c>
      <c r="D444" s="22"/>
      <c r="Q444">
        <v>0</v>
      </c>
      <c r="R444">
        <v>0</v>
      </c>
      <c r="AR444" s="19"/>
    </row>
    <row r="445" spans="3:44" x14ac:dyDescent="0.15">
      <c r="C445" s="22">
        <v>373</v>
      </c>
      <c r="D445" s="22"/>
      <c r="Q445">
        <v>0</v>
      </c>
      <c r="R445">
        <v>0</v>
      </c>
      <c r="AR445" s="19"/>
    </row>
    <row r="446" spans="3:44" x14ac:dyDescent="0.15">
      <c r="C446" s="22">
        <v>374</v>
      </c>
      <c r="D446" s="22"/>
      <c r="Q446">
        <v>0</v>
      </c>
      <c r="R446">
        <v>0</v>
      </c>
      <c r="AR446" s="19"/>
    </row>
    <row r="447" spans="3:44" x14ac:dyDescent="0.15">
      <c r="C447" s="22">
        <v>375</v>
      </c>
      <c r="D447" s="22"/>
      <c r="Q447">
        <v>0</v>
      </c>
      <c r="R447">
        <v>0</v>
      </c>
      <c r="AR447" s="19"/>
    </row>
    <row r="448" spans="3:44" x14ac:dyDescent="0.15">
      <c r="C448" s="22">
        <v>376</v>
      </c>
      <c r="D448" s="22"/>
      <c r="Q448">
        <v>0</v>
      </c>
      <c r="R448">
        <v>0</v>
      </c>
      <c r="AR448" s="19"/>
    </row>
    <row r="449" spans="3:44" x14ac:dyDescent="0.15">
      <c r="C449" s="22">
        <v>377</v>
      </c>
      <c r="D449" s="22"/>
      <c r="Q449">
        <v>0</v>
      </c>
      <c r="R449">
        <v>0</v>
      </c>
      <c r="AR449" s="19"/>
    </row>
    <row r="450" spans="3:44" x14ac:dyDescent="0.15">
      <c r="C450" s="22">
        <v>378</v>
      </c>
      <c r="D450" s="22"/>
      <c r="Q450">
        <v>0</v>
      </c>
      <c r="R450">
        <v>0</v>
      </c>
      <c r="AR450" s="19"/>
    </row>
    <row r="451" spans="3:44" x14ac:dyDescent="0.15">
      <c r="C451" s="22">
        <v>379</v>
      </c>
      <c r="D451" s="22"/>
      <c r="Q451">
        <v>0</v>
      </c>
      <c r="R451">
        <v>0</v>
      </c>
      <c r="AR451" s="19"/>
    </row>
    <row r="452" spans="3:44" x14ac:dyDescent="0.15">
      <c r="C452" s="22">
        <v>380</v>
      </c>
      <c r="D452" s="22"/>
      <c r="Q452">
        <v>0</v>
      </c>
      <c r="R452">
        <v>0</v>
      </c>
      <c r="AR452" s="19"/>
    </row>
    <row r="453" spans="3:44" x14ac:dyDescent="0.15">
      <c r="C453" s="22">
        <v>381</v>
      </c>
      <c r="D453" s="22"/>
      <c r="Q453">
        <v>0</v>
      </c>
      <c r="R453">
        <v>0</v>
      </c>
      <c r="AR453" s="19"/>
    </row>
    <row r="454" spans="3:44" x14ac:dyDescent="0.15">
      <c r="C454" s="22">
        <v>382</v>
      </c>
      <c r="D454" s="22"/>
      <c r="Q454">
        <v>0</v>
      </c>
      <c r="R454">
        <v>0</v>
      </c>
      <c r="AR454" s="19"/>
    </row>
    <row r="455" spans="3:44" x14ac:dyDescent="0.15">
      <c r="C455" s="22">
        <v>383</v>
      </c>
      <c r="D455" s="22"/>
      <c r="Q455">
        <v>0</v>
      </c>
      <c r="R455">
        <v>0</v>
      </c>
      <c r="AR455" s="19"/>
    </row>
    <row r="456" spans="3:44" x14ac:dyDescent="0.15">
      <c r="C456" s="22">
        <v>384</v>
      </c>
      <c r="D456" s="22"/>
      <c r="Q456">
        <v>0</v>
      </c>
      <c r="R456">
        <v>0</v>
      </c>
      <c r="AR456" s="19"/>
    </row>
    <row r="457" spans="3:44" x14ac:dyDescent="0.15">
      <c r="C457" s="22">
        <v>385</v>
      </c>
      <c r="D457" s="22"/>
      <c r="Q457">
        <v>0</v>
      </c>
      <c r="R457">
        <v>0</v>
      </c>
      <c r="AR457" s="19"/>
    </row>
    <row r="458" spans="3:44" x14ac:dyDescent="0.15">
      <c r="C458" s="22">
        <v>386</v>
      </c>
      <c r="D458" s="22"/>
      <c r="Q458">
        <v>0</v>
      </c>
      <c r="R458">
        <v>0</v>
      </c>
      <c r="AR458" s="19"/>
    </row>
    <row r="459" spans="3:44" x14ac:dyDescent="0.15">
      <c r="C459" s="22">
        <v>387</v>
      </c>
      <c r="D459" s="22"/>
      <c r="Q459">
        <v>0</v>
      </c>
      <c r="R459">
        <v>0</v>
      </c>
      <c r="AR459" s="19"/>
    </row>
    <row r="460" spans="3:44" x14ac:dyDescent="0.15">
      <c r="C460" s="22">
        <v>388</v>
      </c>
      <c r="D460" s="22"/>
      <c r="Q460">
        <v>0</v>
      </c>
      <c r="R460">
        <v>0</v>
      </c>
      <c r="AR460" s="19"/>
    </row>
    <row r="461" spans="3:44" x14ac:dyDescent="0.15">
      <c r="C461" s="22">
        <v>389</v>
      </c>
      <c r="D461" s="22"/>
      <c r="Q461">
        <v>0</v>
      </c>
      <c r="R461">
        <v>0</v>
      </c>
      <c r="AR461" s="19"/>
    </row>
    <row r="462" spans="3:44" x14ac:dyDescent="0.15">
      <c r="C462" s="22">
        <v>390</v>
      </c>
      <c r="D462" s="22"/>
      <c r="Q462">
        <v>0</v>
      </c>
      <c r="R462">
        <v>0</v>
      </c>
      <c r="AR462" s="19"/>
    </row>
    <row r="463" spans="3:44" x14ac:dyDescent="0.15">
      <c r="C463" s="22">
        <v>391</v>
      </c>
      <c r="D463" s="22"/>
      <c r="Q463">
        <v>0</v>
      </c>
      <c r="R463">
        <v>0</v>
      </c>
      <c r="AR463" s="19"/>
    </row>
    <row r="464" spans="3:44" x14ac:dyDescent="0.15">
      <c r="C464" s="22">
        <v>392</v>
      </c>
      <c r="D464" s="22"/>
      <c r="Q464">
        <v>0</v>
      </c>
      <c r="R464">
        <v>0</v>
      </c>
      <c r="AR464" s="19"/>
    </row>
    <row r="465" spans="3:44" x14ac:dyDescent="0.15">
      <c r="C465" s="22">
        <v>393</v>
      </c>
      <c r="D465" s="22"/>
      <c r="Q465">
        <v>0</v>
      </c>
      <c r="R465">
        <v>0</v>
      </c>
      <c r="AR465" s="19"/>
    </row>
    <row r="466" spans="3:44" x14ac:dyDescent="0.15">
      <c r="C466" s="22">
        <v>394</v>
      </c>
      <c r="D466" s="22"/>
      <c r="Q466">
        <v>0</v>
      </c>
      <c r="R466">
        <v>0</v>
      </c>
      <c r="AR466" s="19"/>
    </row>
    <row r="467" spans="3:44" x14ac:dyDescent="0.15">
      <c r="C467" s="22">
        <v>395</v>
      </c>
      <c r="D467" s="22"/>
      <c r="Q467">
        <v>0</v>
      </c>
      <c r="R467">
        <v>0</v>
      </c>
      <c r="AR467" s="19"/>
    </row>
    <row r="468" spans="3:44" x14ac:dyDescent="0.15">
      <c r="C468" s="22">
        <v>396</v>
      </c>
      <c r="D468" s="22"/>
      <c r="Q468">
        <v>0</v>
      </c>
      <c r="R468">
        <v>0</v>
      </c>
      <c r="AR468" s="19"/>
    </row>
    <row r="469" spans="3:44" x14ac:dyDescent="0.15">
      <c r="C469" s="22">
        <v>397</v>
      </c>
      <c r="D469" s="22"/>
      <c r="Q469">
        <v>0</v>
      </c>
      <c r="R469">
        <v>0</v>
      </c>
      <c r="AR469" s="19"/>
    </row>
    <row r="470" spans="3:44" x14ac:dyDescent="0.15">
      <c r="C470" s="22">
        <v>398</v>
      </c>
      <c r="D470" s="22"/>
      <c r="Q470">
        <v>0</v>
      </c>
      <c r="R470">
        <v>0</v>
      </c>
      <c r="AR470" s="19"/>
    </row>
    <row r="471" spans="3:44" x14ac:dyDescent="0.15">
      <c r="C471" s="22">
        <v>399</v>
      </c>
      <c r="D471" s="22"/>
      <c r="Q471">
        <v>0</v>
      </c>
      <c r="R471">
        <v>0</v>
      </c>
      <c r="AR471" s="19"/>
    </row>
    <row r="472" spans="3:44" ht="14.25" thickBot="1" x14ac:dyDescent="0.2">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QQzBBkPzh1LDZvX8Zdr/vspUv/1krHc4v+4sLRGsbuInW+F49mXOm4DCYb3T2wbiIRBKlmWMh4gVPEBOqyQ6zw==" saltValue="as02FSnJzrLGDwxfFuYyzA==" spinCount="100000" sheet="1" objects="1" scenarios="1"/>
  <mergeCells count="32">
    <mergeCell ref="AF69:AF72"/>
    <mergeCell ref="AI69:AI72"/>
    <mergeCell ref="AG69:AG72"/>
    <mergeCell ref="AK69:AM71"/>
    <mergeCell ref="AR69:AR72"/>
    <mergeCell ref="AJ69:AJ72"/>
    <mergeCell ref="AN69:AN72"/>
    <mergeCell ref="AO69:AO72"/>
    <mergeCell ref="AP69:AP72"/>
    <mergeCell ref="AQ69:AQ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G59" zoomScale="55" zoomScaleNormal="55" workbookViewId="0">
      <selection activeCell="AV75" sqref="AV75"/>
    </sheetView>
  </sheetViews>
  <sheetFormatPr defaultColWidth="8.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3" width="14.125" customWidth="1"/>
    <col min="14" max="14" width="11.125" customWidth="1"/>
    <col min="15" max="15" width="17.875" customWidth="1"/>
    <col min="16" max="22" width="18.875" customWidth="1"/>
    <col min="23" max="23" width="49.5" customWidth="1"/>
    <col min="24" max="24" width="14.125" customWidth="1"/>
    <col min="25" max="29" width="17.5" customWidth="1"/>
    <col min="30" max="30" width="38" customWidth="1"/>
    <col min="31" max="44" width="25.5" customWidth="1"/>
    <col min="45" max="45" width="20.875" customWidth="1"/>
    <col min="46" max="48" width="19.5" bestFit="1"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8" ht="15" customHeight="1" x14ac:dyDescent="0.15"/>
    <row r="66" spans="3:48" ht="15" customHeight="1" x14ac:dyDescent="0.15"/>
    <row r="67" spans="3:48" ht="15" customHeight="1" x14ac:dyDescent="0.15"/>
    <row r="68" spans="3:48" ht="17.100000000000001" customHeight="1" thickBot="1" x14ac:dyDescent="0.2"/>
    <row r="69" spans="3:48" ht="17.100000000000001" customHeight="1" thickBot="1" x14ac:dyDescent="0.2">
      <c r="C69" s="1270" t="s">
        <v>96</v>
      </c>
      <c r="D69" s="1273" t="s">
        <v>97</v>
      </c>
      <c r="E69" s="1046" t="s">
        <v>98</v>
      </c>
      <c r="F69" s="1047" t="s">
        <v>99</v>
      </c>
      <c r="G69" s="1274" t="s">
        <v>100</v>
      </c>
      <c r="H69" s="1013" t="s">
        <v>101</v>
      </c>
      <c r="I69" s="1275" t="s">
        <v>102</v>
      </c>
      <c r="J69" s="1276" t="s">
        <v>103</v>
      </c>
      <c r="K69" s="860" t="s">
        <v>104</v>
      </c>
      <c r="L69" s="842" t="s">
        <v>105</v>
      </c>
      <c r="M69" s="843"/>
      <c r="N69" s="843"/>
      <c r="O69" s="843"/>
      <c r="P69" s="59"/>
      <c r="Q69" s="173" t="s">
        <v>106</v>
      </c>
      <c r="R69" s="60"/>
      <c r="S69" s="60"/>
      <c r="T69" s="60"/>
      <c r="U69" s="60"/>
      <c r="V69" s="60"/>
      <c r="W69" s="60"/>
      <c r="X69" s="60"/>
      <c r="Y69" s="60"/>
      <c r="Z69" s="1277" t="s">
        <v>4358</v>
      </c>
      <c r="AA69" s="1269" t="s">
        <v>108</v>
      </c>
      <c r="AB69" s="937" t="s">
        <v>109</v>
      </c>
      <c r="AC69" s="937" t="s">
        <v>110</v>
      </c>
      <c r="AD69" s="860" t="s">
        <v>111</v>
      </c>
      <c r="AE69" s="1013" t="s">
        <v>112</v>
      </c>
      <c r="AF69" s="1015" t="s">
        <v>113</v>
      </c>
      <c r="AG69" s="1014" t="s">
        <v>114</v>
      </c>
      <c r="AH69" s="860" t="s">
        <v>115</v>
      </c>
      <c r="AI69" s="931" t="s">
        <v>310</v>
      </c>
      <c r="AJ69" s="860" t="s">
        <v>117</v>
      </c>
      <c r="AK69" s="934" t="s">
        <v>118</v>
      </c>
      <c r="AL69" s="843"/>
      <c r="AM69" s="935"/>
      <c r="AN69" s="937" t="s">
        <v>119</v>
      </c>
      <c r="AO69" s="860" t="s">
        <v>4359</v>
      </c>
      <c r="AP69" s="860" t="s">
        <v>4360</v>
      </c>
      <c r="AQ69" s="860" t="s">
        <v>122</v>
      </c>
      <c r="AR69" s="928" t="s">
        <v>123</v>
      </c>
    </row>
    <row r="70" spans="3:48" ht="26.45" customHeight="1" thickBot="1" x14ac:dyDescent="0.2">
      <c r="C70" s="1271"/>
      <c r="D70" s="939"/>
      <c r="E70" s="724"/>
      <c r="F70" s="747"/>
      <c r="G70" s="863"/>
      <c r="H70" s="1000"/>
      <c r="I70" s="752"/>
      <c r="J70" s="754"/>
      <c r="K70" s="722"/>
      <c r="L70" s="756"/>
      <c r="M70" s="844"/>
      <c r="N70" s="844"/>
      <c r="O70" s="844"/>
      <c r="P70" s="749" t="s">
        <v>4361</v>
      </c>
      <c r="Q70" s="756" t="s">
        <v>167</v>
      </c>
      <c r="R70" s="1002" t="s">
        <v>168</v>
      </c>
      <c r="S70" s="397"/>
      <c r="T70" s="397"/>
      <c r="U70" s="397"/>
      <c r="V70" s="397"/>
      <c r="W70" s="397"/>
      <c r="X70" s="438"/>
      <c r="Y70" s="898" t="s">
        <v>169</v>
      </c>
      <c r="Z70" s="1033"/>
      <c r="AA70" s="973"/>
      <c r="AB70" s="722"/>
      <c r="AC70" s="722"/>
      <c r="AD70" s="721"/>
      <c r="AE70" s="1000"/>
      <c r="AF70" s="1016"/>
      <c r="AG70" s="1000"/>
      <c r="AH70" s="721"/>
      <c r="AI70" s="932"/>
      <c r="AJ70" s="721"/>
      <c r="AK70" s="756"/>
      <c r="AL70" s="844"/>
      <c r="AM70" s="936"/>
      <c r="AN70" s="721"/>
      <c r="AO70" s="721"/>
      <c r="AP70" s="721"/>
      <c r="AQ70" s="721"/>
      <c r="AR70" s="929"/>
    </row>
    <row r="71" spans="3:48" ht="26.45" customHeight="1" thickBot="1" x14ac:dyDescent="0.2">
      <c r="C71" s="1271"/>
      <c r="D71" s="939"/>
      <c r="E71" s="724"/>
      <c r="F71" s="747"/>
      <c r="G71" s="863"/>
      <c r="H71" s="1000"/>
      <c r="I71" s="752"/>
      <c r="J71" s="754"/>
      <c r="K71" s="722"/>
      <c r="L71" s="756"/>
      <c r="M71" s="844"/>
      <c r="N71" s="844"/>
      <c r="O71" s="844"/>
      <c r="P71" s="750"/>
      <c r="Q71" s="756"/>
      <c r="R71" s="756"/>
      <c r="S71" s="300" t="s">
        <v>170</v>
      </c>
      <c r="T71" s="975" t="s">
        <v>171</v>
      </c>
      <c r="U71" s="975"/>
      <c r="V71" s="300" t="s">
        <v>172</v>
      </c>
      <c r="W71" s="300" t="s">
        <v>173</v>
      </c>
      <c r="X71" s="439" t="s">
        <v>174</v>
      </c>
      <c r="Y71" s="899"/>
      <c r="Z71" s="1034"/>
      <c r="AA71" s="973"/>
      <c r="AB71" s="722"/>
      <c r="AC71" s="722"/>
      <c r="AD71" s="721"/>
      <c r="AE71" s="1000"/>
      <c r="AF71" s="1016"/>
      <c r="AG71" s="1000"/>
      <c r="AH71" s="721"/>
      <c r="AI71" s="932"/>
      <c r="AJ71" s="721"/>
      <c r="AK71" s="756"/>
      <c r="AL71" s="844"/>
      <c r="AM71" s="936"/>
      <c r="AN71" s="721"/>
      <c r="AO71" s="721"/>
      <c r="AP71" s="721"/>
      <c r="AQ71" s="721"/>
      <c r="AR71" s="929"/>
    </row>
    <row r="72" spans="3:48" ht="58.7" customHeight="1" thickBot="1" x14ac:dyDescent="0.2">
      <c r="C72" s="1272"/>
      <c r="D72" s="940"/>
      <c r="E72" s="725"/>
      <c r="F72" s="748"/>
      <c r="G72" s="864"/>
      <c r="H72" s="1001"/>
      <c r="I72" s="753"/>
      <c r="J72" s="755"/>
      <c r="K72" s="723"/>
      <c r="L72" s="845"/>
      <c r="M72" s="846"/>
      <c r="N72" s="846"/>
      <c r="O72" s="846"/>
      <c r="P72" s="751"/>
      <c r="Q72" s="757"/>
      <c r="R72" s="299" t="s">
        <v>175</v>
      </c>
      <c r="S72" s="296" t="s">
        <v>176</v>
      </c>
      <c r="T72" s="297" t="s">
        <v>177</v>
      </c>
      <c r="U72" s="298" t="s">
        <v>178</v>
      </c>
      <c r="V72" s="299" t="s">
        <v>179</v>
      </c>
      <c r="W72" s="379" t="s">
        <v>180</v>
      </c>
      <c r="X72" s="440" t="s">
        <v>181</v>
      </c>
      <c r="Y72" s="221" t="s">
        <v>182</v>
      </c>
      <c r="Z72" s="487" t="s">
        <v>4362</v>
      </c>
      <c r="AA72" s="974"/>
      <c r="AB72" s="723"/>
      <c r="AC72" s="723"/>
      <c r="AD72" s="861"/>
      <c r="AE72" s="1001"/>
      <c r="AF72" s="1017"/>
      <c r="AG72" s="1001"/>
      <c r="AH72" s="861"/>
      <c r="AI72" s="933"/>
      <c r="AJ72" s="861"/>
      <c r="AK72" s="525" t="s">
        <v>184</v>
      </c>
      <c r="AL72" s="525" t="s">
        <v>184</v>
      </c>
      <c r="AM72" s="525" t="s">
        <v>184</v>
      </c>
      <c r="AN72" s="861"/>
      <c r="AO72" s="861"/>
      <c r="AP72" s="861"/>
      <c r="AQ72" s="861"/>
      <c r="AR72" s="930"/>
      <c r="AS72" s="37" t="s">
        <v>4364</v>
      </c>
      <c r="AT72" s="37" t="s">
        <v>4365</v>
      </c>
      <c r="AU72" s="37" t="s">
        <v>4366</v>
      </c>
      <c r="AV72" s="37" t="s">
        <v>4367</v>
      </c>
    </row>
    <row r="73" spans="3:48" ht="13.35" customHeight="1" x14ac:dyDescent="0.15">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1</v>
      </c>
      <c r="U73">
        <f>IF(実施計画様式!U75&lt;&gt;朱色変色!U73,1,0)</f>
        <v>1</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35" customHeight="1" x14ac:dyDescent="0.15">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 customHeight="1" x14ac:dyDescent="0.15">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15">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15">
      <c r="C77" s="22">
        <v>5</v>
      </c>
      <c r="D77" s="22">
        <f>IF(実施計画様式!D79&lt;&gt;朱色変色!D77,1,0)</f>
        <v>1</v>
      </c>
      <c r="E77">
        <f>IF(実施計画様式!E79&lt;&gt;朱色変色!E77,1,0)</f>
        <v>1</v>
      </c>
      <c r="F77">
        <f>IF(実施計画様式!F79&lt;&gt;朱色変色!F77,1,0)</f>
        <v>1</v>
      </c>
      <c r="G77">
        <f>IF(実施計画様式!G79&lt;&gt;朱色変色!G77,1,0)</f>
        <v>1</v>
      </c>
      <c r="H77">
        <f>IF(実施計画様式!H79&lt;&gt;朱色変色!H77,1,0)</f>
        <v>1</v>
      </c>
      <c r="I77">
        <f>IF(実施計画様式!I79&lt;&gt;朱色変色!I77,1,0)</f>
        <v>1</v>
      </c>
      <c r="J77">
        <f>IF(実施計画様式!J79&lt;&gt;朱色変色!J77,1,0)</f>
        <v>1</v>
      </c>
      <c r="K77">
        <f>IF(実施計画様式!K79&lt;&gt;朱色変色!K77,1,0)</f>
        <v>1</v>
      </c>
      <c r="L77">
        <f>IF(実施計画様式!L79&lt;&gt;朱色変色!L77,1,0)</f>
        <v>1</v>
      </c>
      <c r="M77">
        <f>IF(実施計画様式!M79&lt;&gt;朱色変色!M77,1,0)</f>
        <v>1</v>
      </c>
      <c r="N77">
        <f>IF(実施計画様式!N79&lt;&gt;朱色変色!N77,1,0)</f>
        <v>0</v>
      </c>
      <c r="O77">
        <f>IF(実施計画様式!O79&lt;&gt;朱色変色!O77,1,0)</f>
        <v>0</v>
      </c>
      <c r="P77">
        <f>IF(実施計画様式!P79&lt;&gt;朱色変色!P77,1,0)</f>
        <v>0</v>
      </c>
      <c r="Q77">
        <f>IF(実施計画様式!Q79&lt;&gt;朱色変色!Q77,1,0)</f>
        <v>1</v>
      </c>
      <c r="R77">
        <f>IF(実施計画様式!R79&lt;&gt;朱色変色!R77,1,0)</f>
        <v>1</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1</v>
      </c>
      <c r="Y77">
        <f>IF(実施計画様式!Y79&lt;&gt;朱色変色!Y77,1,0)</f>
        <v>1</v>
      </c>
      <c r="Z77">
        <f>IF(実施計画様式!Z79&lt;&gt;朱色変色!Z77,1,0)</f>
        <v>1</v>
      </c>
      <c r="AA77">
        <f>IF(実施計画様式!AA79&lt;&gt;朱色変色!AA77,1,0)</f>
        <v>1</v>
      </c>
      <c r="AB77">
        <f>IF(実施計画様式!AB79&lt;&gt;朱色変色!AB77,1,0)</f>
        <v>1</v>
      </c>
      <c r="AC77">
        <f>IF(実施計画様式!AC79&lt;&gt;朱色変色!AC77,1,0)</f>
        <v>1</v>
      </c>
      <c r="AD77">
        <f>IF(実施計画様式!AD79&lt;&gt;朱色変色!AD77,1,0)</f>
        <v>1</v>
      </c>
      <c r="AE77">
        <f>IF(実施計画様式!AE79&lt;&gt;朱色変色!AE77,1,0)</f>
        <v>1</v>
      </c>
      <c r="AF77">
        <f>IF(実施計画様式!AF79&lt;&gt;朱色変色!AF77,1,0)</f>
        <v>1</v>
      </c>
      <c r="AG77">
        <f>IF(実施計画様式!AG79&lt;&gt;朱色変色!AG77,1,0)</f>
        <v>1</v>
      </c>
      <c r="AH77">
        <f>IF(実施計画様式!AH79&lt;&gt;朱色変色!AH77,1,0)</f>
        <v>1</v>
      </c>
      <c r="AI77">
        <f>IF(実施計画様式!AI79&lt;&gt;朱色変色!AI77,1,0)</f>
        <v>1</v>
      </c>
      <c r="AJ77">
        <f>IF(実施計画様式!AJ79&lt;&gt;朱色変色!AJ77,1,0)</f>
        <v>1</v>
      </c>
      <c r="AK77">
        <f>IF(実施計画様式!AK79&lt;&gt;朱色変色!AK77,1,0)</f>
        <v>0</v>
      </c>
      <c r="AL77">
        <f>IF(実施計画様式!AL79&lt;&gt;朱色変色!AL77,1,0)</f>
        <v>0</v>
      </c>
      <c r="AM77">
        <f>IF(実施計画様式!AM79&lt;&gt;朱色変色!AM77,1,0)</f>
        <v>0</v>
      </c>
      <c r="AN77">
        <f>IF(実施計画様式!AN79&lt;&gt;朱色変色!AN77,1,0)</f>
        <v>0</v>
      </c>
      <c r="AO77">
        <f>IF(実施計画様式!AO79&lt;&gt;朱色変色!AO77,1,0)</f>
        <v>1</v>
      </c>
      <c r="AP77">
        <f>IF(実施計画様式!AP79&lt;&gt;朱色変色!AP77,1,0)</f>
        <v>1</v>
      </c>
      <c r="AQ77">
        <f>IF(実施計画様式!AQ79&lt;&gt;朱色変色!AQ77,1,0)</f>
        <v>0</v>
      </c>
      <c r="AR77" s="19">
        <f>IF(実施計画様式!AR79&lt;&gt;朱色変色!AR77,1,0)</f>
        <v>1</v>
      </c>
      <c r="AS77">
        <f t="shared" si="0"/>
        <v>1</v>
      </c>
      <c r="AT77">
        <f t="shared" si="1"/>
        <v>0</v>
      </c>
      <c r="AU77">
        <f t="shared" si="2"/>
        <v>1</v>
      </c>
    </row>
    <row r="78" spans="3:48" x14ac:dyDescent="0.15">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0</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0</v>
      </c>
      <c r="AT78">
        <f t="shared" si="1"/>
        <v>0</v>
      </c>
      <c r="AU78">
        <f t="shared" si="2"/>
        <v>0</v>
      </c>
    </row>
    <row r="79" spans="3:48" x14ac:dyDescent="0.15">
      <c r="C79" s="22">
        <v>7</v>
      </c>
      <c r="D79" s="22">
        <f>IF(実施計画様式!D81&lt;&gt;朱色変色!D79,1,0)</f>
        <v>0</v>
      </c>
      <c r="E79">
        <f>IF(実施計画様式!E81&lt;&gt;朱色変色!E79,1,0)</f>
        <v>0</v>
      </c>
      <c r="F79">
        <f>IF(実施計画様式!F81&lt;&gt;朱色変色!F79,1,0)</f>
        <v>0</v>
      </c>
      <c r="G79">
        <f>IF(実施計画様式!G81&lt;&gt;朱色変色!G79,1,0)</f>
        <v>0</v>
      </c>
      <c r="H79">
        <f>IF(実施計画様式!H81&lt;&gt;朱色変色!H79,1,0)</f>
        <v>0</v>
      </c>
      <c r="I79">
        <f>IF(実施計画様式!I81&lt;&gt;朱色変色!I79,1,0)</f>
        <v>0</v>
      </c>
      <c r="J79">
        <f>IF(実施計画様式!J81&lt;&gt;朱色変色!J79,1,0)</f>
        <v>0</v>
      </c>
      <c r="K79">
        <f>IF(実施計画様式!K81&lt;&gt;朱色変色!K79,1,0)</f>
        <v>0</v>
      </c>
      <c r="L79">
        <f>IF(実施計画様式!L81&lt;&gt;朱色変色!L79,1,0)</f>
        <v>0</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0</v>
      </c>
      <c r="R79">
        <f>IF(実施計画様式!R81&lt;&gt;朱色変色!R79,1,0)</f>
        <v>0</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0</v>
      </c>
      <c r="Y79">
        <f>IF(実施計画様式!Y81&lt;&gt;朱色変色!Y79,1,0)</f>
        <v>0</v>
      </c>
      <c r="Z79">
        <f>IF(実施計画様式!Z81&lt;&gt;朱色変色!Z79,1,0)</f>
        <v>0</v>
      </c>
      <c r="AA79">
        <f>IF(実施計画様式!AA81&lt;&gt;朱色変色!AA79,1,0)</f>
        <v>0</v>
      </c>
      <c r="AB79">
        <f>IF(実施計画様式!AB81&lt;&gt;朱色変色!AB79,1,0)</f>
        <v>0</v>
      </c>
      <c r="AC79">
        <f>IF(実施計画様式!AC81&lt;&gt;朱色変色!AC79,1,0)</f>
        <v>0</v>
      </c>
      <c r="AD79">
        <f>IF(実施計画様式!AD81&lt;&gt;朱色変色!AD79,1,0)</f>
        <v>0</v>
      </c>
      <c r="AE79">
        <f>IF(実施計画様式!AE81&lt;&gt;朱色変色!AE79,1,0)</f>
        <v>0</v>
      </c>
      <c r="AF79">
        <f>IF(実施計画様式!AF81&lt;&gt;朱色変色!AF79,1,0)</f>
        <v>0</v>
      </c>
      <c r="AG79">
        <f>IF(実施計画様式!AG81&lt;&gt;朱色変色!AG79,1,0)</f>
        <v>0</v>
      </c>
      <c r="AH79">
        <f>IF(実施計画様式!AH81&lt;&gt;朱色変色!AH79,1,0)</f>
        <v>0</v>
      </c>
      <c r="AI79">
        <f>IF(実施計画様式!AI81&lt;&gt;朱色変色!AI79,1,0)</f>
        <v>0</v>
      </c>
      <c r="AJ79">
        <f>IF(実施計画様式!AJ81&lt;&gt;朱色変色!AJ79,1,0)</f>
        <v>0</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0</v>
      </c>
      <c r="AQ79">
        <f>IF(実施計画様式!AQ81&lt;&gt;朱色変色!AQ79,1,0)</f>
        <v>0</v>
      </c>
      <c r="AR79" s="19">
        <f>IF(実施計画様式!AR81&lt;&gt;朱色変色!AR79,1,0)</f>
        <v>0</v>
      </c>
      <c r="AS79">
        <f t="shared" si="0"/>
        <v>0</v>
      </c>
      <c r="AT79">
        <f t="shared" si="1"/>
        <v>0</v>
      </c>
      <c r="AU79">
        <f t="shared" si="2"/>
        <v>0</v>
      </c>
    </row>
    <row r="80" spans="3:48" x14ac:dyDescent="0.15">
      <c r="C80" s="22">
        <v>8</v>
      </c>
      <c r="D80" s="22">
        <f>IF(実施計画様式!D82&lt;&gt;朱色変色!D80,1,0)</f>
        <v>0</v>
      </c>
      <c r="E80">
        <f>IF(実施計画様式!E82&lt;&gt;朱色変色!E80,1,0)</f>
        <v>0</v>
      </c>
      <c r="F80">
        <f>IF(実施計画様式!F82&lt;&gt;朱色変色!F80,1,0)</f>
        <v>0</v>
      </c>
      <c r="G80">
        <f>IF(実施計画様式!G82&lt;&gt;朱色変色!G80,1,0)</f>
        <v>0</v>
      </c>
      <c r="H80">
        <f>IF(実施計画様式!H82&lt;&gt;朱色変色!H80,1,0)</f>
        <v>0</v>
      </c>
      <c r="I80">
        <f>IF(実施計画様式!I82&lt;&gt;朱色変色!I80,1,0)</f>
        <v>0</v>
      </c>
      <c r="J80">
        <f>IF(実施計画様式!J82&lt;&gt;朱色変色!J80,1,0)</f>
        <v>0</v>
      </c>
      <c r="K80">
        <f>IF(実施計画様式!K82&lt;&gt;朱色変色!K80,1,0)</f>
        <v>0</v>
      </c>
      <c r="L80">
        <f>IF(実施計画様式!L82&lt;&gt;朱色変色!L80,1,0)</f>
        <v>0</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0</v>
      </c>
      <c r="R80">
        <f>IF(実施計画様式!R82&lt;&gt;朱色変色!R80,1,0)</f>
        <v>0</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0</v>
      </c>
      <c r="Y80">
        <f>IF(実施計画様式!Y82&lt;&gt;朱色変色!Y80,1,0)</f>
        <v>0</v>
      </c>
      <c r="Z80">
        <f>IF(実施計画様式!Z82&lt;&gt;朱色変色!Z80,1,0)</f>
        <v>0</v>
      </c>
      <c r="AA80">
        <f>IF(実施計画様式!AA82&lt;&gt;朱色変色!AA80,1,0)</f>
        <v>0</v>
      </c>
      <c r="AB80">
        <f>IF(実施計画様式!AB82&lt;&gt;朱色変色!AB80,1,0)</f>
        <v>0</v>
      </c>
      <c r="AC80">
        <f>IF(実施計画様式!AC82&lt;&gt;朱色変色!AC80,1,0)</f>
        <v>0</v>
      </c>
      <c r="AD80">
        <f>IF(実施計画様式!AD82&lt;&gt;朱色変色!AD80,1,0)</f>
        <v>0</v>
      </c>
      <c r="AE80">
        <f>IF(実施計画様式!AE82&lt;&gt;朱色変色!AE80,1,0)</f>
        <v>0</v>
      </c>
      <c r="AF80">
        <f>IF(実施計画様式!AF82&lt;&gt;朱色変色!AF80,1,0)</f>
        <v>0</v>
      </c>
      <c r="AG80">
        <f>IF(実施計画様式!AG82&lt;&gt;朱色変色!AG80,1,0)</f>
        <v>0</v>
      </c>
      <c r="AH80">
        <f>IF(実施計画様式!AH82&lt;&gt;朱色変色!AH80,1,0)</f>
        <v>0</v>
      </c>
      <c r="AI80">
        <f>IF(実施計画様式!AI82&lt;&gt;朱色変色!AI80,1,0)</f>
        <v>0</v>
      </c>
      <c r="AJ80">
        <f>IF(実施計画様式!AJ82&lt;&gt;朱色変色!AJ80,1,0)</f>
        <v>0</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0</v>
      </c>
      <c r="AQ80">
        <f>IF(実施計画様式!AQ82&lt;&gt;朱色変色!AQ80,1,0)</f>
        <v>0</v>
      </c>
      <c r="AR80" s="19">
        <f>IF(実施計画様式!AR82&lt;&gt;朱色変色!AR80,1,0)</f>
        <v>0</v>
      </c>
      <c r="AS80">
        <f t="shared" si="0"/>
        <v>0</v>
      </c>
      <c r="AT80">
        <f t="shared" si="1"/>
        <v>0</v>
      </c>
      <c r="AU80">
        <f t="shared" si="2"/>
        <v>0</v>
      </c>
    </row>
    <row r="81" spans="3:47" x14ac:dyDescent="0.15">
      <c r="C81" s="22">
        <v>9</v>
      </c>
      <c r="D81" s="22">
        <f>IF(実施計画様式!D83&lt;&gt;朱色変色!D81,1,0)</f>
        <v>0</v>
      </c>
      <c r="E81">
        <f>IF(実施計画様式!E83&lt;&gt;朱色変色!E81,1,0)</f>
        <v>0</v>
      </c>
      <c r="F81">
        <f>IF(実施計画様式!F83&lt;&gt;朱色変色!F81,1,0)</f>
        <v>0</v>
      </c>
      <c r="G81">
        <f>IF(実施計画様式!G83&lt;&gt;朱色変色!G81,1,0)</f>
        <v>0</v>
      </c>
      <c r="H81">
        <f>IF(実施計画様式!H83&lt;&gt;朱色変色!H81,1,0)</f>
        <v>0</v>
      </c>
      <c r="I81">
        <f>IF(実施計画様式!I83&lt;&gt;朱色変色!I81,1,0)</f>
        <v>0</v>
      </c>
      <c r="J81">
        <f>IF(実施計画様式!J83&lt;&gt;朱色変色!J81,1,0)</f>
        <v>0</v>
      </c>
      <c r="K81">
        <f>IF(実施計画様式!K83&lt;&gt;朱色変色!K81,1,0)</f>
        <v>0</v>
      </c>
      <c r="L81">
        <f>IF(実施計画様式!L83&lt;&gt;朱色変色!L81,1,0)</f>
        <v>0</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0</v>
      </c>
      <c r="R81">
        <f>IF(実施計画様式!R83&lt;&gt;朱色変色!R81,1,0)</f>
        <v>0</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0</v>
      </c>
      <c r="Y81">
        <f>IF(実施計画様式!Y83&lt;&gt;朱色変色!Y81,1,0)</f>
        <v>0</v>
      </c>
      <c r="Z81">
        <f>IF(実施計画様式!Z83&lt;&gt;朱色変色!Z81,1,0)</f>
        <v>0</v>
      </c>
      <c r="AA81">
        <f>IF(実施計画様式!AA83&lt;&gt;朱色変色!AA81,1,0)</f>
        <v>0</v>
      </c>
      <c r="AB81">
        <f>IF(実施計画様式!AB83&lt;&gt;朱色変色!AB81,1,0)</f>
        <v>0</v>
      </c>
      <c r="AC81">
        <f>IF(実施計画様式!AC83&lt;&gt;朱色変色!AC81,1,0)</f>
        <v>0</v>
      </c>
      <c r="AD81">
        <f>IF(実施計画様式!AD83&lt;&gt;朱色変色!AD81,1,0)</f>
        <v>0</v>
      </c>
      <c r="AE81">
        <f>IF(実施計画様式!AE83&lt;&gt;朱色変色!AE81,1,0)</f>
        <v>0</v>
      </c>
      <c r="AF81">
        <f>IF(実施計画様式!AF83&lt;&gt;朱色変色!AF81,1,0)</f>
        <v>0</v>
      </c>
      <c r="AG81">
        <f>IF(実施計画様式!AG83&lt;&gt;朱色変色!AG81,1,0)</f>
        <v>0</v>
      </c>
      <c r="AH81">
        <f>IF(実施計画様式!AH83&lt;&gt;朱色変色!AH81,1,0)</f>
        <v>0</v>
      </c>
      <c r="AI81">
        <f>IF(実施計画様式!AI83&lt;&gt;朱色変色!AI81,1,0)</f>
        <v>0</v>
      </c>
      <c r="AJ81">
        <f>IF(実施計画様式!AJ83&lt;&gt;朱色変色!AJ81,1,0)</f>
        <v>0</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0</v>
      </c>
      <c r="AQ81">
        <f>IF(実施計画様式!AQ83&lt;&gt;朱色変色!AQ81,1,0)</f>
        <v>0</v>
      </c>
      <c r="AR81" s="19">
        <f>IF(実施計画様式!AR83&lt;&gt;朱色変色!AR81,1,0)</f>
        <v>0</v>
      </c>
      <c r="AS81">
        <f t="shared" si="0"/>
        <v>0</v>
      </c>
      <c r="AT81">
        <f t="shared" si="1"/>
        <v>0</v>
      </c>
      <c r="AU81">
        <f t="shared" si="2"/>
        <v>0</v>
      </c>
    </row>
    <row r="82" spans="3:47" x14ac:dyDescent="0.15">
      <c r="C82" s="22">
        <v>10</v>
      </c>
      <c r="D82" s="22">
        <f>IF(実施計画様式!D84&lt;&gt;朱色変色!D82,1,0)</f>
        <v>0</v>
      </c>
      <c r="E82">
        <f>IF(実施計画様式!E84&lt;&gt;朱色変色!E82,1,0)</f>
        <v>0</v>
      </c>
      <c r="F82">
        <f>IF(実施計画様式!F84&lt;&gt;朱色変色!F82,1,0)</f>
        <v>0</v>
      </c>
      <c r="G82">
        <f>IF(実施計画様式!G84&lt;&gt;朱色変色!G82,1,0)</f>
        <v>0</v>
      </c>
      <c r="H82">
        <f>IF(実施計画様式!H84&lt;&gt;朱色変色!H82,1,0)</f>
        <v>0</v>
      </c>
      <c r="I82">
        <f>IF(実施計画様式!I84&lt;&gt;朱色変色!I82,1,0)</f>
        <v>0</v>
      </c>
      <c r="J82">
        <f>IF(実施計画様式!J84&lt;&gt;朱色変色!J82,1,0)</f>
        <v>0</v>
      </c>
      <c r="K82">
        <f>IF(実施計画様式!K84&lt;&gt;朱色変色!K82,1,0)</f>
        <v>0</v>
      </c>
      <c r="L82">
        <f>IF(実施計画様式!L84&lt;&gt;朱色変色!L82,1,0)</f>
        <v>0</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0</v>
      </c>
      <c r="R82">
        <f>IF(実施計画様式!R84&lt;&gt;朱色変色!R82,1,0)</f>
        <v>0</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0</v>
      </c>
      <c r="Y82">
        <f>IF(実施計画様式!Y84&lt;&gt;朱色変色!Y82,1,0)</f>
        <v>0</v>
      </c>
      <c r="Z82">
        <f>IF(実施計画様式!Z84&lt;&gt;朱色変色!Z82,1,0)</f>
        <v>0</v>
      </c>
      <c r="AA82">
        <f>IF(実施計画様式!AA84&lt;&gt;朱色変色!AA82,1,0)</f>
        <v>0</v>
      </c>
      <c r="AB82">
        <f>IF(実施計画様式!AB84&lt;&gt;朱色変色!AB82,1,0)</f>
        <v>0</v>
      </c>
      <c r="AC82">
        <f>IF(実施計画様式!AC84&lt;&gt;朱色変色!AC82,1,0)</f>
        <v>0</v>
      </c>
      <c r="AD82">
        <f>IF(実施計画様式!AD84&lt;&gt;朱色変色!AD82,1,0)</f>
        <v>0</v>
      </c>
      <c r="AE82">
        <f>IF(実施計画様式!AE84&lt;&gt;朱色変色!AE82,1,0)</f>
        <v>0</v>
      </c>
      <c r="AF82">
        <f>IF(実施計画様式!AF84&lt;&gt;朱色変色!AF82,1,0)</f>
        <v>0</v>
      </c>
      <c r="AG82">
        <f>IF(実施計画様式!AG84&lt;&gt;朱色変色!AG82,1,0)</f>
        <v>0</v>
      </c>
      <c r="AH82">
        <f>IF(実施計画様式!AH84&lt;&gt;朱色変色!AH82,1,0)</f>
        <v>0</v>
      </c>
      <c r="AI82">
        <f>IF(実施計画様式!AI84&lt;&gt;朱色変色!AI82,1,0)</f>
        <v>0</v>
      </c>
      <c r="AJ82">
        <f>IF(実施計画様式!AJ84&lt;&gt;朱色変色!AJ82,1,0)</f>
        <v>0</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0</v>
      </c>
      <c r="AQ82">
        <f>IF(実施計画様式!AQ84&lt;&gt;朱色変色!AQ82,1,0)</f>
        <v>0</v>
      </c>
      <c r="AR82" s="19">
        <f>IF(実施計画様式!AR84&lt;&gt;朱色変色!AR82,1,0)</f>
        <v>0</v>
      </c>
      <c r="AS82">
        <f t="shared" si="0"/>
        <v>0</v>
      </c>
      <c r="AT82">
        <f t="shared" si="1"/>
        <v>0</v>
      </c>
      <c r="AU82">
        <f t="shared" si="2"/>
        <v>0</v>
      </c>
    </row>
    <row r="83" spans="3:47" x14ac:dyDescent="0.15">
      <c r="C83" s="22">
        <v>11</v>
      </c>
      <c r="D83" s="22">
        <f>IF(実施計画様式!D85&lt;&gt;朱色変色!D83,1,0)</f>
        <v>0</v>
      </c>
      <c r="E83">
        <f>IF(実施計画様式!E85&lt;&gt;朱色変色!E83,1,0)</f>
        <v>0</v>
      </c>
      <c r="F83">
        <f>IF(実施計画様式!F85&lt;&gt;朱色変色!F83,1,0)</f>
        <v>0</v>
      </c>
      <c r="G83">
        <f>IF(実施計画様式!G85&lt;&gt;朱色変色!G83,1,0)</f>
        <v>0</v>
      </c>
      <c r="H83">
        <f>IF(実施計画様式!H85&lt;&gt;朱色変色!H83,1,0)</f>
        <v>0</v>
      </c>
      <c r="I83">
        <f>IF(実施計画様式!I85&lt;&gt;朱色変色!I83,1,0)</f>
        <v>0</v>
      </c>
      <c r="J83">
        <f>IF(実施計画様式!J85&lt;&gt;朱色変色!J83,1,0)</f>
        <v>0</v>
      </c>
      <c r="K83">
        <f>IF(実施計画様式!K85&lt;&gt;朱色変色!K83,1,0)</f>
        <v>0</v>
      </c>
      <c r="L83">
        <f>IF(実施計画様式!L85&lt;&gt;朱色変色!L83,1,0)</f>
        <v>0</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0</v>
      </c>
      <c r="R83">
        <f>IF(実施計画様式!R85&lt;&gt;朱色変色!R83,1,0)</f>
        <v>0</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0</v>
      </c>
      <c r="Y83">
        <f>IF(実施計画様式!Y85&lt;&gt;朱色変色!Y83,1,0)</f>
        <v>0</v>
      </c>
      <c r="Z83">
        <f>IF(実施計画様式!Z85&lt;&gt;朱色変色!Z83,1,0)</f>
        <v>0</v>
      </c>
      <c r="AA83">
        <f>IF(実施計画様式!AA85&lt;&gt;朱色変色!AA83,1,0)</f>
        <v>0</v>
      </c>
      <c r="AB83">
        <f>IF(実施計画様式!AB85&lt;&gt;朱色変色!AB83,1,0)</f>
        <v>0</v>
      </c>
      <c r="AC83">
        <f>IF(実施計画様式!AC85&lt;&gt;朱色変色!AC83,1,0)</f>
        <v>0</v>
      </c>
      <c r="AD83">
        <f>IF(実施計画様式!AD85&lt;&gt;朱色変色!AD83,1,0)</f>
        <v>0</v>
      </c>
      <c r="AE83">
        <f>IF(実施計画様式!AE85&lt;&gt;朱色変色!AE83,1,0)</f>
        <v>0</v>
      </c>
      <c r="AF83">
        <f>IF(実施計画様式!AF85&lt;&gt;朱色変色!AF83,1,0)</f>
        <v>0</v>
      </c>
      <c r="AG83">
        <f>IF(実施計画様式!AG85&lt;&gt;朱色変色!AG83,1,0)</f>
        <v>0</v>
      </c>
      <c r="AH83">
        <f>IF(実施計画様式!AH85&lt;&gt;朱色変色!AH83,1,0)</f>
        <v>0</v>
      </c>
      <c r="AI83">
        <f>IF(実施計画様式!AI85&lt;&gt;朱色変色!AI83,1,0)</f>
        <v>0</v>
      </c>
      <c r="AJ83">
        <f>IF(実施計画様式!AJ85&lt;&gt;朱色変色!AJ83,1,0)</f>
        <v>0</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0</v>
      </c>
      <c r="AQ83">
        <f>IF(実施計画様式!AQ85&lt;&gt;朱色変色!AQ83,1,0)</f>
        <v>0</v>
      </c>
      <c r="AR83" s="19">
        <f>IF(実施計画様式!AR85&lt;&gt;朱色変色!AR83,1,0)</f>
        <v>0</v>
      </c>
      <c r="AS83">
        <f t="shared" si="0"/>
        <v>0</v>
      </c>
      <c r="AT83">
        <f t="shared" si="1"/>
        <v>0</v>
      </c>
      <c r="AU83">
        <f t="shared" si="2"/>
        <v>0</v>
      </c>
    </row>
    <row r="84" spans="3:47" x14ac:dyDescent="0.15">
      <c r="C84" s="22">
        <v>12</v>
      </c>
      <c r="D84" s="22">
        <f>IF(実施計画様式!D86&lt;&gt;朱色変色!D84,1,0)</f>
        <v>0</v>
      </c>
      <c r="E84">
        <f>IF(実施計画様式!E86&lt;&gt;朱色変色!E84,1,0)</f>
        <v>0</v>
      </c>
      <c r="F84">
        <f>IF(実施計画様式!F86&lt;&gt;朱色変色!F84,1,0)</f>
        <v>0</v>
      </c>
      <c r="G84">
        <f>IF(実施計画様式!G86&lt;&gt;朱色変色!G84,1,0)</f>
        <v>0</v>
      </c>
      <c r="H84">
        <f>IF(実施計画様式!H86&lt;&gt;朱色変色!H84,1,0)</f>
        <v>0</v>
      </c>
      <c r="I84">
        <f>IF(実施計画様式!I86&lt;&gt;朱色変色!I84,1,0)</f>
        <v>0</v>
      </c>
      <c r="J84">
        <f>IF(実施計画様式!J86&lt;&gt;朱色変色!J84,1,0)</f>
        <v>0</v>
      </c>
      <c r="K84">
        <f>IF(実施計画様式!K86&lt;&gt;朱色変色!K84,1,0)</f>
        <v>0</v>
      </c>
      <c r="L84">
        <f>IF(実施計画様式!L86&lt;&gt;朱色変色!L84,1,0)</f>
        <v>0</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0</v>
      </c>
      <c r="R84">
        <f>IF(実施計画様式!R86&lt;&gt;朱色変色!R84,1,0)</f>
        <v>0</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0</v>
      </c>
      <c r="Y84">
        <f>IF(実施計画様式!Y86&lt;&gt;朱色変色!Y84,1,0)</f>
        <v>0</v>
      </c>
      <c r="Z84">
        <f>IF(実施計画様式!Z86&lt;&gt;朱色変色!Z84,1,0)</f>
        <v>0</v>
      </c>
      <c r="AA84">
        <f>IF(実施計画様式!AA86&lt;&gt;朱色変色!AA84,1,0)</f>
        <v>0</v>
      </c>
      <c r="AB84">
        <f>IF(実施計画様式!AB86&lt;&gt;朱色変色!AB84,1,0)</f>
        <v>0</v>
      </c>
      <c r="AC84">
        <f>IF(実施計画様式!AC86&lt;&gt;朱色変色!AC84,1,0)</f>
        <v>0</v>
      </c>
      <c r="AD84">
        <f>IF(実施計画様式!AD86&lt;&gt;朱色変色!AD84,1,0)</f>
        <v>0</v>
      </c>
      <c r="AE84">
        <f>IF(実施計画様式!AE86&lt;&gt;朱色変色!AE84,1,0)</f>
        <v>0</v>
      </c>
      <c r="AF84">
        <f>IF(実施計画様式!AF86&lt;&gt;朱色変色!AF84,1,0)</f>
        <v>0</v>
      </c>
      <c r="AG84">
        <f>IF(実施計画様式!AG86&lt;&gt;朱色変色!AG84,1,0)</f>
        <v>0</v>
      </c>
      <c r="AH84">
        <f>IF(実施計画様式!AH86&lt;&gt;朱色変色!AH84,1,0)</f>
        <v>0</v>
      </c>
      <c r="AI84">
        <f>IF(実施計画様式!AI86&lt;&gt;朱色変色!AI84,1,0)</f>
        <v>0</v>
      </c>
      <c r="AJ84">
        <f>IF(実施計画様式!AJ86&lt;&gt;朱色変色!AJ84,1,0)</f>
        <v>0</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0</v>
      </c>
      <c r="AQ84">
        <f>IF(実施計画様式!AQ86&lt;&gt;朱色変色!AQ84,1,0)</f>
        <v>0</v>
      </c>
      <c r="AR84" s="19">
        <f>IF(実施計画様式!AR86&lt;&gt;朱色変色!AR84,1,0)</f>
        <v>0</v>
      </c>
      <c r="AS84">
        <f t="shared" si="0"/>
        <v>0</v>
      </c>
      <c r="AT84">
        <f t="shared" si="1"/>
        <v>0</v>
      </c>
      <c r="AU84">
        <f t="shared" si="2"/>
        <v>0</v>
      </c>
    </row>
    <row r="85" spans="3:47" x14ac:dyDescent="0.15">
      <c r="C85" s="22">
        <v>13</v>
      </c>
      <c r="D85" s="22">
        <f>IF(実施計画様式!D87&lt;&gt;朱色変色!D85,1,0)</f>
        <v>0</v>
      </c>
      <c r="E85">
        <f>IF(実施計画様式!E87&lt;&gt;朱色変色!E85,1,0)</f>
        <v>0</v>
      </c>
      <c r="F85">
        <f>IF(実施計画様式!F87&lt;&gt;朱色変色!F85,1,0)</f>
        <v>0</v>
      </c>
      <c r="G85">
        <f>IF(実施計画様式!G87&lt;&gt;朱色変色!G85,1,0)</f>
        <v>0</v>
      </c>
      <c r="H85">
        <f>IF(実施計画様式!H87&lt;&gt;朱色変色!H85,1,0)</f>
        <v>0</v>
      </c>
      <c r="I85">
        <f>IF(実施計画様式!I87&lt;&gt;朱色変色!I85,1,0)</f>
        <v>0</v>
      </c>
      <c r="J85">
        <f>IF(実施計画様式!J87&lt;&gt;朱色変色!J85,1,0)</f>
        <v>0</v>
      </c>
      <c r="K85">
        <f>IF(実施計画様式!K87&lt;&gt;朱色変色!K85,1,0)</f>
        <v>0</v>
      </c>
      <c r="L85">
        <f>IF(実施計画様式!L87&lt;&gt;朱色変色!L85,1,0)</f>
        <v>0</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0</v>
      </c>
      <c r="R85">
        <f>IF(実施計画様式!R87&lt;&gt;朱色変色!R85,1,0)</f>
        <v>0</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0</v>
      </c>
      <c r="Y85">
        <f>IF(実施計画様式!Y87&lt;&gt;朱色変色!Y85,1,0)</f>
        <v>0</v>
      </c>
      <c r="Z85">
        <f>IF(実施計画様式!Z87&lt;&gt;朱色変色!Z85,1,0)</f>
        <v>0</v>
      </c>
      <c r="AA85">
        <f>IF(実施計画様式!AA87&lt;&gt;朱色変色!AA85,1,0)</f>
        <v>0</v>
      </c>
      <c r="AB85">
        <f>IF(実施計画様式!AB87&lt;&gt;朱色変色!AB85,1,0)</f>
        <v>0</v>
      </c>
      <c r="AC85">
        <f>IF(実施計画様式!AC87&lt;&gt;朱色変色!AC85,1,0)</f>
        <v>0</v>
      </c>
      <c r="AD85">
        <f>IF(実施計画様式!AD87&lt;&gt;朱色変色!AD85,1,0)</f>
        <v>0</v>
      </c>
      <c r="AE85">
        <f>IF(実施計画様式!AE87&lt;&gt;朱色変色!AE85,1,0)</f>
        <v>0</v>
      </c>
      <c r="AF85">
        <f>IF(実施計画様式!AF87&lt;&gt;朱色変色!AF85,1,0)</f>
        <v>0</v>
      </c>
      <c r="AG85">
        <f>IF(実施計画様式!AG87&lt;&gt;朱色変色!AG85,1,0)</f>
        <v>0</v>
      </c>
      <c r="AH85">
        <f>IF(実施計画様式!AH87&lt;&gt;朱色変色!AH85,1,0)</f>
        <v>0</v>
      </c>
      <c r="AI85">
        <f>IF(実施計画様式!AI87&lt;&gt;朱色変色!AI85,1,0)</f>
        <v>0</v>
      </c>
      <c r="AJ85">
        <f>IF(実施計画様式!AJ87&lt;&gt;朱色変色!AJ85,1,0)</f>
        <v>0</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0</v>
      </c>
      <c r="AQ85">
        <f>IF(実施計画様式!AQ87&lt;&gt;朱色変色!AQ85,1,0)</f>
        <v>0</v>
      </c>
      <c r="AR85" s="19">
        <f>IF(実施計画様式!AR87&lt;&gt;朱色変色!AR85,1,0)</f>
        <v>0</v>
      </c>
      <c r="AS85">
        <f t="shared" si="0"/>
        <v>0</v>
      </c>
      <c r="AT85">
        <f t="shared" si="1"/>
        <v>0</v>
      </c>
      <c r="AU85">
        <f t="shared" si="2"/>
        <v>0</v>
      </c>
    </row>
    <row r="86" spans="3:47" x14ac:dyDescent="0.15">
      <c r="C86" s="22">
        <v>14</v>
      </c>
      <c r="D86" s="22">
        <f>IF(実施計画様式!D88&lt;&gt;朱色変色!D86,1,0)</f>
        <v>0</v>
      </c>
      <c r="E86">
        <f>IF(実施計画様式!E88&lt;&gt;朱色変色!E86,1,0)</f>
        <v>0</v>
      </c>
      <c r="F86">
        <f>IF(実施計画様式!F88&lt;&gt;朱色変色!F86,1,0)</f>
        <v>0</v>
      </c>
      <c r="G86">
        <f>IF(実施計画様式!G88&lt;&gt;朱色変色!G86,1,0)</f>
        <v>0</v>
      </c>
      <c r="H86">
        <f>IF(実施計画様式!H88&lt;&gt;朱色変色!H86,1,0)</f>
        <v>0</v>
      </c>
      <c r="I86">
        <f>IF(実施計画様式!I88&lt;&gt;朱色変色!I86,1,0)</f>
        <v>0</v>
      </c>
      <c r="J86">
        <f>IF(実施計画様式!J88&lt;&gt;朱色変色!J86,1,0)</f>
        <v>0</v>
      </c>
      <c r="K86">
        <f>IF(実施計画様式!K88&lt;&gt;朱色変色!K86,1,0)</f>
        <v>0</v>
      </c>
      <c r="L86">
        <f>IF(実施計画様式!L88&lt;&gt;朱色変色!L86,1,0)</f>
        <v>0</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0</v>
      </c>
      <c r="R86">
        <f>IF(実施計画様式!R88&lt;&gt;朱色変色!R86,1,0)</f>
        <v>0</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0</v>
      </c>
      <c r="Y86">
        <f>IF(実施計画様式!Y88&lt;&gt;朱色変色!Y86,1,0)</f>
        <v>0</v>
      </c>
      <c r="Z86">
        <f>IF(実施計画様式!Z88&lt;&gt;朱色変色!Z86,1,0)</f>
        <v>0</v>
      </c>
      <c r="AA86">
        <f>IF(実施計画様式!AA88&lt;&gt;朱色変色!AA86,1,0)</f>
        <v>0</v>
      </c>
      <c r="AB86">
        <f>IF(実施計画様式!AB88&lt;&gt;朱色変色!AB86,1,0)</f>
        <v>0</v>
      </c>
      <c r="AC86">
        <f>IF(実施計画様式!AC88&lt;&gt;朱色変色!AC86,1,0)</f>
        <v>0</v>
      </c>
      <c r="AD86">
        <f>IF(実施計画様式!AD88&lt;&gt;朱色変色!AD86,1,0)</f>
        <v>0</v>
      </c>
      <c r="AE86">
        <f>IF(実施計画様式!AE88&lt;&gt;朱色変色!AE86,1,0)</f>
        <v>0</v>
      </c>
      <c r="AF86">
        <f>IF(実施計画様式!AF88&lt;&gt;朱色変色!AF86,1,0)</f>
        <v>0</v>
      </c>
      <c r="AG86">
        <f>IF(実施計画様式!AG88&lt;&gt;朱色変色!AG86,1,0)</f>
        <v>0</v>
      </c>
      <c r="AH86">
        <f>IF(実施計画様式!AH88&lt;&gt;朱色変色!AH86,1,0)</f>
        <v>0</v>
      </c>
      <c r="AI86">
        <f>IF(実施計画様式!AI88&lt;&gt;朱色変色!AI86,1,0)</f>
        <v>0</v>
      </c>
      <c r="AJ86">
        <f>IF(実施計画様式!AJ88&lt;&gt;朱色変色!AJ86,1,0)</f>
        <v>0</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0</v>
      </c>
      <c r="AQ86">
        <f>IF(実施計画様式!AQ88&lt;&gt;朱色変色!AQ86,1,0)</f>
        <v>0</v>
      </c>
      <c r="AR86" s="19">
        <f>IF(実施計画様式!AR88&lt;&gt;朱色変色!AR86,1,0)</f>
        <v>0</v>
      </c>
      <c r="AS86">
        <f t="shared" si="0"/>
        <v>0</v>
      </c>
      <c r="AT86">
        <f t="shared" si="1"/>
        <v>0</v>
      </c>
      <c r="AU86">
        <f t="shared" si="2"/>
        <v>0</v>
      </c>
    </row>
    <row r="87" spans="3:47" x14ac:dyDescent="0.15">
      <c r="C87" s="22">
        <v>15</v>
      </c>
      <c r="D87" s="22">
        <f>IF(実施計画様式!D89&lt;&gt;朱色変色!D87,1,0)</f>
        <v>0</v>
      </c>
      <c r="E87">
        <f>IF(実施計画様式!E89&lt;&gt;朱色変色!E87,1,0)</f>
        <v>0</v>
      </c>
      <c r="F87">
        <f>IF(実施計画様式!F89&lt;&gt;朱色変色!F87,1,0)</f>
        <v>0</v>
      </c>
      <c r="G87">
        <f>IF(実施計画様式!G89&lt;&gt;朱色変色!G87,1,0)</f>
        <v>0</v>
      </c>
      <c r="H87">
        <f>IF(実施計画様式!H89&lt;&gt;朱色変色!H87,1,0)</f>
        <v>0</v>
      </c>
      <c r="I87">
        <f>IF(実施計画様式!I89&lt;&gt;朱色変色!I87,1,0)</f>
        <v>0</v>
      </c>
      <c r="J87">
        <f>IF(実施計画様式!J89&lt;&gt;朱色変色!J87,1,0)</f>
        <v>0</v>
      </c>
      <c r="K87">
        <f>IF(実施計画様式!K89&lt;&gt;朱色変色!K87,1,0)</f>
        <v>0</v>
      </c>
      <c r="L87">
        <f>IF(実施計画様式!L89&lt;&gt;朱色変色!L87,1,0)</f>
        <v>0</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0</v>
      </c>
      <c r="R87">
        <f>IF(実施計画様式!R89&lt;&gt;朱色変色!R87,1,0)</f>
        <v>0</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0</v>
      </c>
      <c r="Y87">
        <f>IF(実施計画様式!Y89&lt;&gt;朱色変色!Y87,1,0)</f>
        <v>0</v>
      </c>
      <c r="Z87">
        <f>IF(実施計画様式!Z89&lt;&gt;朱色変色!Z87,1,0)</f>
        <v>0</v>
      </c>
      <c r="AA87">
        <f>IF(実施計画様式!AA89&lt;&gt;朱色変色!AA87,1,0)</f>
        <v>0</v>
      </c>
      <c r="AB87">
        <f>IF(実施計画様式!AB89&lt;&gt;朱色変色!AB87,1,0)</f>
        <v>0</v>
      </c>
      <c r="AC87">
        <f>IF(実施計画様式!AC89&lt;&gt;朱色変色!AC87,1,0)</f>
        <v>0</v>
      </c>
      <c r="AD87">
        <f>IF(実施計画様式!AD89&lt;&gt;朱色変色!AD87,1,0)</f>
        <v>0</v>
      </c>
      <c r="AE87">
        <f>IF(実施計画様式!AE89&lt;&gt;朱色変色!AE87,1,0)</f>
        <v>0</v>
      </c>
      <c r="AF87">
        <f>IF(実施計画様式!AF89&lt;&gt;朱色変色!AF87,1,0)</f>
        <v>0</v>
      </c>
      <c r="AG87">
        <f>IF(実施計画様式!AG89&lt;&gt;朱色変色!AG87,1,0)</f>
        <v>0</v>
      </c>
      <c r="AH87">
        <f>IF(実施計画様式!AH89&lt;&gt;朱色変色!AH87,1,0)</f>
        <v>0</v>
      </c>
      <c r="AI87">
        <f>IF(実施計画様式!AI89&lt;&gt;朱色変色!AI87,1,0)</f>
        <v>0</v>
      </c>
      <c r="AJ87">
        <f>IF(実施計画様式!AJ89&lt;&gt;朱色変色!AJ87,1,0)</f>
        <v>0</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0</v>
      </c>
      <c r="AQ87">
        <f>IF(実施計画様式!AQ89&lt;&gt;朱色変色!AQ87,1,0)</f>
        <v>0</v>
      </c>
      <c r="AR87" s="19">
        <f>IF(実施計画様式!AR89&lt;&gt;朱色変色!AR87,1,0)</f>
        <v>0</v>
      </c>
      <c r="AS87">
        <f t="shared" si="0"/>
        <v>0</v>
      </c>
      <c r="AT87">
        <f t="shared" si="1"/>
        <v>0</v>
      </c>
      <c r="AU87">
        <f t="shared" si="2"/>
        <v>0</v>
      </c>
    </row>
    <row r="88" spans="3:47" x14ac:dyDescent="0.15">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15">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15">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0</v>
      </c>
      <c r="AT90">
        <f t="shared" si="1"/>
        <v>0</v>
      </c>
      <c r="AU90">
        <f t="shared" si="2"/>
        <v>0</v>
      </c>
    </row>
    <row r="91" spans="3:47" x14ac:dyDescent="0.15">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0</v>
      </c>
      <c r="AT91">
        <f t="shared" si="1"/>
        <v>0</v>
      </c>
      <c r="AU91">
        <f t="shared" si="2"/>
        <v>0</v>
      </c>
    </row>
    <row r="92" spans="3:47" x14ac:dyDescent="0.15">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0</v>
      </c>
      <c r="AT92">
        <f t="shared" si="1"/>
        <v>0</v>
      </c>
      <c r="AU92">
        <f t="shared" si="2"/>
        <v>0</v>
      </c>
    </row>
    <row r="93" spans="3:47" x14ac:dyDescent="0.15">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0</v>
      </c>
      <c r="AT93">
        <f t="shared" si="1"/>
        <v>0</v>
      </c>
      <c r="AU93">
        <f t="shared" si="2"/>
        <v>0</v>
      </c>
    </row>
    <row r="94" spans="3:47" x14ac:dyDescent="0.15">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0</v>
      </c>
      <c r="AT94">
        <f t="shared" si="1"/>
        <v>0</v>
      </c>
      <c r="AU94">
        <f t="shared" si="2"/>
        <v>0</v>
      </c>
    </row>
    <row r="95" spans="3:47" x14ac:dyDescent="0.15">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0</v>
      </c>
      <c r="AT95">
        <f t="shared" si="1"/>
        <v>0</v>
      </c>
      <c r="AU95">
        <f t="shared" si="2"/>
        <v>0</v>
      </c>
    </row>
    <row r="96" spans="3:47" x14ac:dyDescent="0.15">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19">
        <f>IF(実施計画様式!AR98&lt;&gt;朱色変色!AR96,1,0)</f>
        <v>0</v>
      </c>
      <c r="AS96">
        <f t="shared" si="0"/>
        <v>0</v>
      </c>
      <c r="AT96">
        <f t="shared" si="1"/>
        <v>0</v>
      </c>
      <c r="AU96">
        <f t="shared" si="2"/>
        <v>0</v>
      </c>
    </row>
    <row r="97" spans="3:47" x14ac:dyDescent="0.15">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15">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15">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15">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15">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15">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15">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15">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15">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15">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15">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15">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15">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15">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0</v>
      </c>
      <c r="AT110">
        <f t="shared" si="1"/>
        <v>0</v>
      </c>
      <c r="AU110">
        <f t="shared" si="2"/>
        <v>0</v>
      </c>
    </row>
    <row r="111" spans="3:47" x14ac:dyDescent="0.15">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15">
      <c r="C112" s="22">
        <v>40</v>
      </c>
      <c r="D112" s="22">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19">
        <f>IF(実施計画様式!AR114&lt;&gt;朱色変色!AR112,1,0)</f>
        <v>0</v>
      </c>
      <c r="AS112">
        <f t="shared" si="0"/>
        <v>0</v>
      </c>
      <c r="AT112">
        <f t="shared" si="1"/>
        <v>0</v>
      </c>
      <c r="AU112">
        <f t="shared" si="2"/>
        <v>0</v>
      </c>
    </row>
    <row r="113" spans="3:47" x14ac:dyDescent="0.15">
      <c r="C113" s="22">
        <v>41</v>
      </c>
      <c r="D113" s="22">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19">
        <f>IF(実施計画様式!AR115&lt;&gt;朱色変色!AR113,1,0)</f>
        <v>0</v>
      </c>
      <c r="AS113">
        <f t="shared" si="0"/>
        <v>0</v>
      </c>
      <c r="AT113">
        <f t="shared" si="1"/>
        <v>0</v>
      </c>
      <c r="AU113">
        <f t="shared" si="2"/>
        <v>0</v>
      </c>
    </row>
    <row r="114" spans="3:47" x14ac:dyDescent="0.15">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15">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15">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15">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15">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15">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15">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15">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15">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15">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15">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15">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15">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15">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15">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15">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15">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15">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15">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15">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15">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15">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15">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15">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15">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15">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15">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15">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15">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15">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15">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15">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15">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15">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15">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15">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15">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15">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15">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15">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15">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15">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15">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15">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15">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15">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15">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15">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15">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15">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15">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15">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15">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15">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15">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15">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15">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15">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15">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15">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15">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15">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15">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15">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15">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15">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15">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15">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15">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15">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15">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15">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15">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15">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15">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15">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15">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15">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15">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15">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15">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15">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15">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15">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15">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15">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15">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15">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15">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15">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15">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15">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15">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15">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15">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15">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15">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15">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15">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15">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15">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15">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15">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15">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15">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15">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15">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15">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15">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15">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15">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15">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15">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15">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15">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15">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15">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15">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15">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15">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15">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15">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15">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15">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15">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15">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15">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15">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15">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15">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15">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15">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15">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15">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15">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15">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15">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15">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15">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15">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15">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15">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15">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15">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15">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15">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15">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15">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15">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15">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15">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15">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15">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15">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15">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15">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15">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15">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15">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15">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15">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15">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15">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15">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15">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15">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15">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15">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15">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15">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15">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15">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15">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15">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15">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15">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15">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15">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15">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15">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15">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15">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15">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15">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15">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15">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15">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15">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15">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15">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15">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15">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15">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15">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15">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15">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15">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15">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15">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15">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15">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15">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15">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15">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15">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15">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15">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15">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15">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15">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15">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15">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15">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15">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15">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15">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15">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15">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15">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15">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15">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15">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15">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15">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15">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15">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15">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15">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15">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15">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15">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15">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15">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15">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15">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15">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15">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15">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15">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15">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15">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15">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15">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15">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15">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15">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15">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15">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15">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15">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15">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15">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15">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15">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15">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15">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15">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15">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15">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15">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15">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15">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15">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15">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15">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15">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15">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15">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15">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15">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15">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15">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15">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15">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15">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15">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15">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15">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15">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15">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15">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15">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15">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15">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15">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15">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15">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15">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15">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15">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15">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15">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15">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15">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15">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15">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15">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15">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15">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15">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15">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15">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15">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15">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15">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15">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15">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15">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15">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15">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15">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15">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15">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15">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15">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15">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15">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15">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15">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15">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15">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15">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15">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15">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15">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15">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15">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15">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15">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15">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15">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15">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15">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15">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15">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15">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15">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15">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15">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15">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15">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15">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15">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15">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15">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15">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15">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15">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15">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15">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15">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15">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15">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15">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15">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15">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15">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15">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4.25" thickBot="1" x14ac:dyDescent="0.2">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s>
  <phoneticPr fontId="3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4.25" thickTop="1" x14ac:dyDescent="0.15">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15">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15">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15">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15">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15">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15">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15">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15">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15">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15">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15">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15">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15">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15">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15">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15">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15">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15">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15">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15">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15">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15">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15">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15">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15">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15">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15">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15">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15">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15">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15">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15">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15">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15">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15">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15">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15">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15">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15">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15">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15">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15">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15">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15">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15">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15">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15">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15">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15">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15">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15">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15">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15">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15">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15">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15">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15">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15">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15">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15">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15">
      <c r="A63" t="s">
        <v>6135</v>
      </c>
      <c r="B63">
        <v>1398</v>
      </c>
      <c r="C63" t="s">
        <v>4378</v>
      </c>
      <c r="D63" t="s">
        <v>653</v>
      </c>
      <c r="E63" t="s">
        <v>4475</v>
      </c>
      <c r="F63" t="s">
        <v>652</v>
      </c>
      <c r="G63" t="s">
        <v>6136</v>
      </c>
      <c r="H63" t="s">
        <v>531</v>
      </c>
      <c r="I63" t="s">
        <v>653</v>
      </c>
      <c r="K63" t="s">
        <v>6135</v>
      </c>
      <c r="U63" t="s">
        <v>6137</v>
      </c>
      <c r="W63" t="s">
        <v>6138</v>
      </c>
      <c r="AD63" t="s">
        <v>6139</v>
      </c>
    </row>
    <row r="64" spans="1:50" x14ac:dyDescent="0.15">
      <c r="A64" t="s">
        <v>6140</v>
      </c>
      <c r="B64">
        <v>1399</v>
      </c>
      <c r="C64" t="s">
        <v>4378</v>
      </c>
      <c r="D64" t="s">
        <v>655</v>
      </c>
      <c r="E64" t="s">
        <v>4475</v>
      </c>
      <c r="F64" t="s">
        <v>654</v>
      </c>
      <c r="G64" t="s">
        <v>6141</v>
      </c>
      <c r="H64" t="s">
        <v>531</v>
      </c>
      <c r="I64" t="s">
        <v>655</v>
      </c>
      <c r="K64" t="s">
        <v>6140</v>
      </c>
      <c r="U64" t="s">
        <v>6142</v>
      </c>
      <c r="W64" t="s">
        <v>6143</v>
      </c>
      <c r="AD64" t="s">
        <v>6144</v>
      </c>
    </row>
    <row r="65" spans="1:30" x14ac:dyDescent="0.15">
      <c r="A65" t="s">
        <v>6145</v>
      </c>
      <c r="B65">
        <v>1400</v>
      </c>
      <c r="C65" t="s">
        <v>4378</v>
      </c>
      <c r="D65" t="s">
        <v>657</v>
      </c>
      <c r="E65" t="s">
        <v>4475</v>
      </c>
      <c r="F65" t="s">
        <v>656</v>
      </c>
      <c r="G65" t="s">
        <v>6146</v>
      </c>
      <c r="H65" t="s">
        <v>531</v>
      </c>
      <c r="I65" t="s">
        <v>657</v>
      </c>
      <c r="K65" t="s">
        <v>6145</v>
      </c>
      <c r="U65" t="s">
        <v>6147</v>
      </c>
      <c r="AD65" t="s">
        <v>6148</v>
      </c>
    </row>
    <row r="66" spans="1:30" x14ac:dyDescent="0.15">
      <c r="A66" t="s">
        <v>6149</v>
      </c>
      <c r="B66">
        <v>1401</v>
      </c>
      <c r="C66" t="s">
        <v>4378</v>
      </c>
      <c r="D66" t="s">
        <v>659</v>
      </c>
      <c r="E66" t="s">
        <v>4475</v>
      </c>
      <c r="F66" t="s">
        <v>658</v>
      </c>
      <c r="G66" t="s">
        <v>6150</v>
      </c>
      <c r="H66" t="s">
        <v>531</v>
      </c>
      <c r="I66" t="s">
        <v>659</v>
      </c>
      <c r="K66" t="s">
        <v>6149</v>
      </c>
      <c r="AD66" t="s">
        <v>6151</v>
      </c>
    </row>
    <row r="67" spans="1:30" x14ac:dyDescent="0.15">
      <c r="A67" t="s">
        <v>6152</v>
      </c>
      <c r="B67">
        <v>1402</v>
      </c>
      <c r="C67" t="s">
        <v>4378</v>
      </c>
      <c r="D67" t="s">
        <v>661</v>
      </c>
      <c r="E67" t="s">
        <v>4475</v>
      </c>
      <c r="F67" t="s">
        <v>660</v>
      </c>
      <c r="G67" t="s">
        <v>6153</v>
      </c>
      <c r="H67" t="s">
        <v>531</v>
      </c>
      <c r="I67" t="s">
        <v>661</v>
      </c>
      <c r="K67" t="s">
        <v>6152</v>
      </c>
      <c r="AD67" t="s">
        <v>6154</v>
      </c>
    </row>
    <row r="68" spans="1:30" x14ac:dyDescent="0.15">
      <c r="A68" t="s">
        <v>6155</v>
      </c>
      <c r="B68">
        <v>1403</v>
      </c>
      <c r="C68" t="s">
        <v>4378</v>
      </c>
      <c r="D68" t="s">
        <v>663</v>
      </c>
      <c r="E68" t="s">
        <v>4475</v>
      </c>
      <c r="F68" t="s">
        <v>662</v>
      </c>
      <c r="G68" t="s">
        <v>6156</v>
      </c>
      <c r="H68" t="s">
        <v>531</v>
      </c>
      <c r="I68" t="s">
        <v>663</v>
      </c>
      <c r="K68" t="s">
        <v>6155</v>
      </c>
      <c r="AD68" t="s">
        <v>6157</v>
      </c>
    </row>
    <row r="69" spans="1:30" x14ac:dyDescent="0.15">
      <c r="A69" t="s">
        <v>6158</v>
      </c>
      <c r="B69">
        <v>1404</v>
      </c>
      <c r="C69" t="s">
        <v>4378</v>
      </c>
      <c r="D69" t="s">
        <v>665</v>
      </c>
      <c r="E69" t="s">
        <v>4475</v>
      </c>
      <c r="F69" t="s">
        <v>664</v>
      </c>
      <c r="G69" t="s">
        <v>6159</v>
      </c>
      <c r="H69" t="s">
        <v>531</v>
      </c>
      <c r="I69" t="s">
        <v>665</v>
      </c>
      <c r="K69" t="s">
        <v>6158</v>
      </c>
      <c r="AD69" t="s">
        <v>6160</v>
      </c>
    </row>
    <row r="70" spans="1:30" x14ac:dyDescent="0.15">
      <c r="A70" t="s">
        <v>6161</v>
      </c>
      <c r="B70">
        <v>1405</v>
      </c>
      <c r="C70" t="s">
        <v>4378</v>
      </c>
      <c r="D70" t="s">
        <v>667</v>
      </c>
      <c r="E70" t="s">
        <v>4475</v>
      </c>
      <c r="F70" t="s">
        <v>666</v>
      </c>
      <c r="G70" t="s">
        <v>6162</v>
      </c>
      <c r="H70" t="s">
        <v>531</v>
      </c>
      <c r="I70" t="s">
        <v>667</v>
      </c>
      <c r="K70" t="s">
        <v>6161</v>
      </c>
      <c r="AD70" t="s">
        <v>6163</v>
      </c>
    </row>
    <row r="71" spans="1:30" x14ac:dyDescent="0.15">
      <c r="A71" t="s">
        <v>6164</v>
      </c>
      <c r="B71">
        <v>1406</v>
      </c>
      <c r="C71" t="s">
        <v>4378</v>
      </c>
      <c r="D71" t="s">
        <v>669</v>
      </c>
      <c r="E71" t="s">
        <v>4475</v>
      </c>
      <c r="F71" t="s">
        <v>668</v>
      </c>
      <c r="G71" t="s">
        <v>6165</v>
      </c>
      <c r="H71" t="s">
        <v>531</v>
      </c>
      <c r="I71" t="s">
        <v>669</v>
      </c>
      <c r="K71" t="s">
        <v>6164</v>
      </c>
      <c r="AD71" t="s">
        <v>6166</v>
      </c>
    </row>
    <row r="72" spans="1:30" x14ac:dyDescent="0.15">
      <c r="A72" t="s">
        <v>6167</v>
      </c>
      <c r="B72">
        <v>1407</v>
      </c>
      <c r="C72" t="s">
        <v>4378</v>
      </c>
      <c r="D72" t="s">
        <v>671</v>
      </c>
      <c r="E72" t="s">
        <v>4475</v>
      </c>
      <c r="F72" t="s">
        <v>670</v>
      </c>
      <c r="G72" t="s">
        <v>6168</v>
      </c>
      <c r="H72" t="s">
        <v>531</v>
      </c>
      <c r="I72" t="s">
        <v>671</v>
      </c>
      <c r="K72" t="s">
        <v>6167</v>
      </c>
      <c r="AD72" t="s">
        <v>6169</v>
      </c>
    </row>
    <row r="73" spans="1:30" x14ac:dyDescent="0.15">
      <c r="A73" t="s">
        <v>6170</v>
      </c>
      <c r="B73">
        <v>1408</v>
      </c>
      <c r="C73" t="s">
        <v>4378</v>
      </c>
      <c r="D73" t="s">
        <v>673</v>
      </c>
      <c r="E73" t="s">
        <v>4475</v>
      </c>
      <c r="F73" t="s">
        <v>672</v>
      </c>
      <c r="G73" t="s">
        <v>6171</v>
      </c>
      <c r="H73" t="s">
        <v>531</v>
      </c>
      <c r="I73" t="s">
        <v>673</v>
      </c>
      <c r="K73" t="s">
        <v>6170</v>
      </c>
      <c r="AD73" t="s">
        <v>6172</v>
      </c>
    </row>
    <row r="74" spans="1:30" x14ac:dyDescent="0.15">
      <c r="A74" t="s">
        <v>6173</v>
      </c>
      <c r="B74">
        <v>1409</v>
      </c>
      <c r="C74" t="s">
        <v>4378</v>
      </c>
      <c r="D74" t="s">
        <v>675</v>
      </c>
      <c r="E74" t="s">
        <v>4475</v>
      </c>
      <c r="F74" t="s">
        <v>674</v>
      </c>
      <c r="G74" t="s">
        <v>6174</v>
      </c>
      <c r="H74" t="s">
        <v>531</v>
      </c>
      <c r="I74" t="s">
        <v>675</v>
      </c>
      <c r="K74" t="s">
        <v>6173</v>
      </c>
      <c r="AD74" t="s">
        <v>6175</v>
      </c>
    </row>
    <row r="75" spans="1:30" x14ac:dyDescent="0.15">
      <c r="A75" t="s">
        <v>6176</v>
      </c>
      <c r="B75">
        <v>1423</v>
      </c>
      <c r="C75" t="s">
        <v>4378</v>
      </c>
      <c r="D75" t="s">
        <v>677</v>
      </c>
      <c r="E75" t="s">
        <v>4475</v>
      </c>
      <c r="F75" t="s">
        <v>676</v>
      </c>
      <c r="G75" t="s">
        <v>6177</v>
      </c>
      <c r="H75" t="s">
        <v>531</v>
      </c>
      <c r="I75" t="s">
        <v>677</v>
      </c>
      <c r="K75" t="s">
        <v>6176</v>
      </c>
      <c r="AD75" t="s">
        <v>6178</v>
      </c>
    </row>
    <row r="76" spans="1:30" x14ac:dyDescent="0.15">
      <c r="A76" t="s">
        <v>6179</v>
      </c>
      <c r="B76">
        <v>1424</v>
      </c>
      <c r="C76" t="s">
        <v>4378</v>
      </c>
      <c r="D76" t="s">
        <v>679</v>
      </c>
      <c r="E76" t="s">
        <v>4475</v>
      </c>
      <c r="F76" t="s">
        <v>678</v>
      </c>
      <c r="G76" t="s">
        <v>6180</v>
      </c>
      <c r="H76" t="s">
        <v>531</v>
      </c>
      <c r="I76" t="s">
        <v>679</v>
      </c>
      <c r="K76" t="s">
        <v>6179</v>
      </c>
      <c r="AD76" t="s">
        <v>6181</v>
      </c>
    </row>
    <row r="77" spans="1:30" x14ac:dyDescent="0.15">
      <c r="A77" t="s">
        <v>6182</v>
      </c>
      <c r="B77">
        <v>1425</v>
      </c>
      <c r="C77" t="s">
        <v>4378</v>
      </c>
      <c r="D77" t="s">
        <v>681</v>
      </c>
      <c r="E77" t="s">
        <v>4475</v>
      </c>
      <c r="F77" t="s">
        <v>680</v>
      </c>
      <c r="G77" t="s">
        <v>6183</v>
      </c>
      <c r="H77" t="s">
        <v>531</v>
      </c>
      <c r="I77" t="s">
        <v>681</v>
      </c>
      <c r="K77" t="s">
        <v>6182</v>
      </c>
      <c r="AD77" t="s">
        <v>6184</v>
      </c>
    </row>
    <row r="78" spans="1:30" x14ac:dyDescent="0.15">
      <c r="A78" t="s">
        <v>6185</v>
      </c>
      <c r="B78">
        <v>1427</v>
      </c>
      <c r="C78" t="s">
        <v>4378</v>
      </c>
      <c r="D78" t="s">
        <v>683</v>
      </c>
      <c r="E78" t="s">
        <v>4475</v>
      </c>
      <c r="F78" t="s">
        <v>682</v>
      </c>
      <c r="G78" t="s">
        <v>6186</v>
      </c>
      <c r="H78" t="s">
        <v>531</v>
      </c>
      <c r="I78" t="s">
        <v>683</v>
      </c>
      <c r="K78" t="s">
        <v>6185</v>
      </c>
      <c r="AD78" t="s">
        <v>6187</v>
      </c>
    </row>
    <row r="79" spans="1:30" x14ac:dyDescent="0.15">
      <c r="A79" t="s">
        <v>6188</v>
      </c>
      <c r="B79">
        <v>1428</v>
      </c>
      <c r="C79" t="s">
        <v>4378</v>
      </c>
      <c r="D79" t="s">
        <v>685</v>
      </c>
      <c r="E79" t="s">
        <v>4475</v>
      </c>
      <c r="F79" t="s">
        <v>684</v>
      </c>
      <c r="G79" t="s">
        <v>6189</v>
      </c>
      <c r="H79" t="s">
        <v>531</v>
      </c>
      <c r="I79" t="s">
        <v>685</v>
      </c>
      <c r="K79" t="s">
        <v>6188</v>
      </c>
      <c r="AD79" t="s">
        <v>6190</v>
      </c>
    </row>
    <row r="80" spans="1:30" x14ac:dyDescent="0.15">
      <c r="A80" t="s">
        <v>6191</v>
      </c>
      <c r="B80">
        <v>1429</v>
      </c>
      <c r="C80" t="s">
        <v>4378</v>
      </c>
      <c r="D80" t="s">
        <v>687</v>
      </c>
      <c r="E80" t="s">
        <v>4475</v>
      </c>
      <c r="F80" t="s">
        <v>686</v>
      </c>
      <c r="G80" t="s">
        <v>6192</v>
      </c>
      <c r="H80" t="s">
        <v>531</v>
      </c>
      <c r="I80" t="s">
        <v>687</v>
      </c>
      <c r="K80" t="s">
        <v>6191</v>
      </c>
    </row>
    <row r="81" spans="1:11" x14ac:dyDescent="0.15">
      <c r="A81" t="s">
        <v>6193</v>
      </c>
      <c r="B81">
        <v>1430</v>
      </c>
      <c r="C81" t="s">
        <v>4378</v>
      </c>
      <c r="D81" t="s">
        <v>689</v>
      </c>
      <c r="E81" t="s">
        <v>4475</v>
      </c>
      <c r="F81" t="s">
        <v>688</v>
      </c>
      <c r="G81" t="s">
        <v>6194</v>
      </c>
      <c r="H81" t="s">
        <v>531</v>
      </c>
      <c r="I81" t="s">
        <v>689</v>
      </c>
      <c r="K81" t="s">
        <v>6193</v>
      </c>
    </row>
    <row r="82" spans="1:11" x14ac:dyDescent="0.15">
      <c r="A82" t="s">
        <v>6195</v>
      </c>
      <c r="B82">
        <v>1431</v>
      </c>
      <c r="C82" t="s">
        <v>4378</v>
      </c>
      <c r="D82" t="s">
        <v>691</v>
      </c>
      <c r="E82" t="s">
        <v>4475</v>
      </c>
      <c r="F82" t="s">
        <v>690</v>
      </c>
      <c r="G82" t="s">
        <v>6196</v>
      </c>
      <c r="H82" t="s">
        <v>531</v>
      </c>
      <c r="I82" t="s">
        <v>691</v>
      </c>
      <c r="K82" t="s">
        <v>6195</v>
      </c>
    </row>
    <row r="83" spans="1:11" x14ac:dyDescent="0.15">
      <c r="A83" t="s">
        <v>6197</v>
      </c>
      <c r="B83">
        <v>1432</v>
      </c>
      <c r="C83" t="s">
        <v>4378</v>
      </c>
      <c r="D83" t="s">
        <v>693</v>
      </c>
      <c r="E83" t="s">
        <v>4475</v>
      </c>
      <c r="F83" t="s">
        <v>692</v>
      </c>
      <c r="G83" t="s">
        <v>6198</v>
      </c>
      <c r="H83" t="s">
        <v>531</v>
      </c>
      <c r="I83" t="s">
        <v>693</v>
      </c>
      <c r="K83" t="s">
        <v>6197</v>
      </c>
    </row>
    <row r="84" spans="1:11" x14ac:dyDescent="0.15">
      <c r="A84" t="s">
        <v>6199</v>
      </c>
      <c r="B84">
        <v>1433</v>
      </c>
      <c r="C84" t="s">
        <v>4378</v>
      </c>
      <c r="D84" t="s">
        <v>695</v>
      </c>
      <c r="E84" t="s">
        <v>4475</v>
      </c>
      <c r="F84" t="s">
        <v>694</v>
      </c>
      <c r="G84" t="s">
        <v>6200</v>
      </c>
      <c r="H84" t="s">
        <v>531</v>
      </c>
      <c r="I84" t="s">
        <v>695</v>
      </c>
      <c r="K84" t="s">
        <v>6199</v>
      </c>
    </row>
    <row r="85" spans="1:11" x14ac:dyDescent="0.15">
      <c r="A85" t="s">
        <v>6201</v>
      </c>
      <c r="B85">
        <v>1434</v>
      </c>
      <c r="C85" t="s">
        <v>4378</v>
      </c>
      <c r="D85" t="s">
        <v>697</v>
      </c>
      <c r="E85" t="s">
        <v>4475</v>
      </c>
      <c r="F85" t="s">
        <v>696</v>
      </c>
      <c r="G85" t="s">
        <v>6202</v>
      </c>
      <c r="H85" t="s">
        <v>531</v>
      </c>
      <c r="I85" t="s">
        <v>697</v>
      </c>
      <c r="K85" t="s">
        <v>6201</v>
      </c>
    </row>
    <row r="86" spans="1:11" x14ac:dyDescent="0.15">
      <c r="A86" t="s">
        <v>6203</v>
      </c>
      <c r="B86">
        <v>1436</v>
      </c>
      <c r="C86" t="s">
        <v>4378</v>
      </c>
      <c r="D86" t="s">
        <v>699</v>
      </c>
      <c r="E86" t="s">
        <v>4475</v>
      </c>
      <c r="F86" t="s">
        <v>698</v>
      </c>
      <c r="G86" t="s">
        <v>6204</v>
      </c>
      <c r="H86" t="s">
        <v>531</v>
      </c>
      <c r="I86" t="s">
        <v>699</v>
      </c>
      <c r="K86" t="s">
        <v>6203</v>
      </c>
    </row>
    <row r="87" spans="1:11" x14ac:dyDescent="0.15">
      <c r="A87" t="s">
        <v>6205</v>
      </c>
      <c r="B87">
        <v>1437</v>
      </c>
      <c r="C87" t="s">
        <v>4378</v>
      </c>
      <c r="D87" t="s">
        <v>701</v>
      </c>
      <c r="E87" t="s">
        <v>4475</v>
      </c>
      <c r="F87" t="s">
        <v>700</v>
      </c>
      <c r="G87" t="s">
        <v>6206</v>
      </c>
      <c r="H87" t="s">
        <v>531</v>
      </c>
      <c r="I87" t="s">
        <v>701</v>
      </c>
      <c r="K87" t="s">
        <v>6205</v>
      </c>
    </row>
    <row r="88" spans="1:11" x14ac:dyDescent="0.15">
      <c r="A88" t="s">
        <v>6207</v>
      </c>
      <c r="B88">
        <v>1438</v>
      </c>
      <c r="C88" t="s">
        <v>4378</v>
      </c>
      <c r="D88" t="s">
        <v>703</v>
      </c>
      <c r="E88" t="s">
        <v>4475</v>
      </c>
      <c r="F88" t="s">
        <v>702</v>
      </c>
      <c r="G88" t="s">
        <v>6208</v>
      </c>
      <c r="H88" t="s">
        <v>531</v>
      </c>
      <c r="I88" t="s">
        <v>703</v>
      </c>
      <c r="K88" t="s">
        <v>6207</v>
      </c>
    </row>
    <row r="89" spans="1:11" x14ac:dyDescent="0.15">
      <c r="A89" t="s">
        <v>6209</v>
      </c>
      <c r="B89">
        <v>1452</v>
      </c>
      <c r="C89" t="s">
        <v>4378</v>
      </c>
      <c r="D89" t="s">
        <v>705</v>
      </c>
      <c r="E89" t="s">
        <v>4475</v>
      </c>
      <c r="F89" t="s">
        <v>704</v>
      </c>
      <c r="G89" t="s">
        <v>6210</v>
      </c>
      <c r="H89" t="s">
        <v>531</v>
      </c>
      <c r="I89" t="s">
        <v>705</v>
      </c>
      <c r="K89" t="s">
        <v>6209</v>
      </c>
    </row>
    <row r="90" spans="1:11" x14ac:dyDescent="0.15">
      <c r="A90" t="s">
        <v>6211</v>
      </c>
      <c r="B90">
        <v>1453</v>
      </c>
      <c r="C90" t="s">
        <v>4378</v>
      </c>
      <c r="D90" t="s">
        <v>707</v>
      </c>
      <c r="E90" t="s">
        <v>4475</v>
      </c>
      <c r="F90" t="s">
        <v>706</v>
      </c>
      <c r="G90" t="s">
        <v>6212</v>
      </c>
      <c r="H90" t="s">
        <v>531</v>
      </c>
      <c r="I90" t="s">
        <v>707</v>
      </c>
      <c r="K90" t="s">
        <v>6211</v>
      </c>
    </row>
    <row r="91" spans="1:11" x14ac:dyDescent="0.15">
      <c r="A91" t="s">
        <v>6213</v>
      </c>
      <c r="B91">
        <v>1454</v>
      </c>
      <c r="C91" t="s">
        <v>4378</v>
      </c>
      <c r="D91" t="s">
        <v>709</v>
      </c>
      <c r="E91" t="s">
        <v>4475</v>
      </c>
      <c r="F91" t="s">
        <v>708</v>
      </c>
      <c r="G91" t="s">
        <v>6214</v>
      </c>
      <c r="H91" t="s">
        <v>531</v>
      </c>
      <c r="I91" t="s">
        <v>709</v>
      </c>
      <c r="K91" t="s">
        <v>6213</v>
      </c>
    </row>
    <row r="92" spans="1:11" x14ac:dyDescent="0.15">
      <c r="A92" t="s">
        <v>6215</v>
      </c>
      <c r="B92">
        <v>1455</v>
      </c>
      <c r="C92" t="s">
        <v>4378</v>
      </c>
      <c r="D92" t="s">
        <v>711</v>
      </c>
      <c r="E92" t="s">
        <v>4475</v>
      </c>
      <c r="F92" t="s">
        <v>710</v>
      </c>
      <c r="G92" t="s">
        <v>6216</v>
      </c>
      <c r="H92" t="s">
        <v>531</v>
      </c>
      <c r="I92" t="s">
        <v>711</v>
      </c>
      <c r="K92" t="s">
        <v>6215</v>
      </c>
    </row>
    <row r="93" spans="1:11" x14ac:dyDescent="0.15">
      <c r="A93" t="s">
        <v>6217</v>
      </c>
      <c r="B93">
        <v>1456</v>
      </c>
      <c r="C93" t="s">
        <v>4378</v>
      </c>
      <c r="D93" t="s">
        <v>713</v>
      </c>
      <c r="E93" t="s">
        <v>4475</v>
      </c>
      <c r="F93" t="s">
        <v>712</v>
      </c>
      <c r="G93" t="s">
        <v>6218</v>
      </c>
      <c r="H93" t="s">
        <v>531</v>
      </c>
      <c r="I93" t="s">
        <v>713</v>
      </c>
      <c r="K93" t="s">
        <v>6217</v>
      </c>
    </row>
    <row r="94" spans="1:11" x14ac:dyDescent="0.15">
      <c r="A94" t="s">
        <v>6219</v>
      </c>
      <c r="B94">
        <v>1457</v>
      </c>
      <c r="C94" t="s">
        <v>4378</v>
      </c>
      <c r="D94" t="s">
        <v>715</v>
      </c>
      <c r="E94" t="s">
        <v>4475</v>
      </c>
      <c r="F94" t="s">
        <v>714</v>
      </c>
      <c r="G94" t="s">
        <v>6220</v>
      </c>
      <c r="H94" t="s">
        <v>531</v>
      </c>
      <c r="I94" t="s">
        <v>715</v>
      </c>
      <c r="K94" t="s">
        <v>6219</v>
      </c>
    </row>
    <row r="95" spans="1:11" x14ac:dyDescent="0.15">
      <c r="A95" t="s">
        <v>6221</v>
      </c>
      <c r="B95">
        <v>1458</v>
      </c>
      <c r="C95" t="s">
        <v>4378</v>
      </c>
      <c r="D95" t="s">
        <v>717</v>
      </c>
      <c r="E95" t="s">
        <v>4475</v>
      </c>
      <c r="F95" t="s">
        <v>716</v>
      </c>
      <c r="G95" t="s">
        <v>6222</v>
      </c>
      <c r="H95" t="s">
        <v>531</v>
      </c>
      <c r="I95" t="s">
        <v>717</v>
      </c>
      <c r="K95" t="s">
        <v>6221</v>
      </c>
    </row>
    <row r="96" spans="1:11" x14ac:dyDescent="0.15">
      <c r="A96" t="s">
        <v>6223</v>
      </c>
      <c r="B96">
        <v>1459</v>
      </c>
      <c r="C96" t="s">
        <v>4378</v>
      </c>
      <c r="D96" t="s">
        <v>719</v>
      </c>
      <c r="E96" t="s">
        <v>4475</v>
      </c>
      <c r="F96" t="s">
        <v>718</v>
      </c>
      <c r="G96" t="s">
        <v>6224</v>
      </c>
      <c r="H96" t="s">
        <v>531</v>
      </c>
      <c r="I96" t="s">
        <v>719</v>
      </c>
      <c r="K96" t="s">
        <v>6223</v>
      </c>
    </row>
    <row r="97" spans="1:11" x14ac:dyDescent="0.15">
      <c r="A97" t="s">
        <v>6225</v>
      </c>
      <c r="B97">
        <v>1460</v>
      </c>
      <c r="C97" t="s">
        <v>4378</v>
      </c>
      <c r="D97" t="s">
        <v>721</v>
      </c>
      <c r="E97" t="s">
        <v>4475</v>
      </c>
      <c r="F97" t="s">
        <v>720</v>
      </c>
      <c r="G97" t="s">
        <v>6226</v>
      </c>
      <c r="H97" t="s">
        <v>531</v>
      </c>
      <c r="I97" t="s">
        <v>721</v>
      </c>
      <c r="K97" t="s">
        <v>6225</v>
      </c>
    </row>
    <row r="98" spans="1:11" x14ac:dyDescent="0.15">
      <c r="A98" t="s">
        <v>6227</v>
      </c>
      <c r="B98">
        <v>1461</v>
      </c>
      <c r="C98" t="s">
        <v>4378</v>
      </c>
      <c r="D98" t="s">
        <v>723</v>
      </c>
      <c r="E98" t="s">
        <v>4475</v>
      </c>
      <c r="F98" t="s">
        <v>722</v>
      </c>
      <c r="G98" t="s">
        <v>6228</v>
      </c>
      <c r="H98" t="s">
        <v>531</v>
      </c>
      <c r="I98" t="s">
        <v>723</v>
      </c>
      <c r="K98" t="s">
        <v>6227</v>
      </c>
    </row>
    <row r="99" spans="1:11" x14ac:dyDescent="0.15">
      <c r="A99" t="s">
        <v>6229</v>
      </c>
      <c r="B99">
        <v>1462</v>
      </c>
      <c r="C99" t="s">
        <v>4378</v>
      </c>
      <c r="D99" t="s">
        <v>725</v>
      </c>
      <c r="E99" t="s">
        <v>4475</v>
      </c>
      <c r="F99" t="s">
        <v>724</v>
      </c>
      <c r="G99" t="s">
        <v>6230</v>
      </c>
      <c r="H99" t="s">
        <v>531</v>
      </c>
      <c r="I99" t="s">
        <v>725</v>
      </c>
      <c r="K99" t="s">
        <v>6229</v>
      </c>
    </row>
    <row r="100" spans="1:11" x14ac:dyDescent="0.15">
      <c r="A100" t="s">
        <v>6231</v>
      </c>
      <c r="B100">
        <v>1463</v>
      </c>
      <c r="C100" t="s">
        <v>4378</v>
      </c>
      <c r="D100" t="s">
        <v>727</v>
      </c>
      <c r="E100" t="s">
        <v>4475</v>
      </c>
      <c r="F100" t="s">
        <v>726</v>
      </c>
      <c r="G100" t="s">
        <v>6232</v>
      </c>
      <c r="H100" t="s">
        <v>531</v>
      </c>
      <c r="I100" t="s">
        <v>727</v>
      </c>
      <c r="K100" t="s">
        <v>6231</v>
      </c>
    </row>
    <row r="101" spans="1:11" x14ac:dyDescent="0.15">
      <c r="A101" t="s">
        <v>6233</v>
      </c>
      <c r="B101">
        <v>1464</v>
      </c>
      <c r="C101" t="s">
        <v>4378</v>
      </c>
      <c r="D101" t="s">
        <v>729</v>
      </c>
      <c r="E101" t="s">
        <v>4475</v>
      </c>
      <c r="F101" t="s">
        <v>728</v>
      </c>
      <c r="G101" t="s">
        <v>6234</v>
      </c>
      <c r="H101" t="s">
        <v>531</v>
      </c>
      <c r="I101" t="s">
        <v>729</v>
      </c>
      <c r="K101" t="s">
        <v>6233</v>
      </c>
    </row>
    <row r="102" spans="1:11" x14ac:dyDescent="0.15">
      <c r="A102" t="s">
        <v>6235</v>
      </c>
      <c r="B102">
        <v>1465</v>
      </c>
      <c r="C102" t="s">
        <v>4378</v>
      </c>
      <c r="D102" t="s">
        <v>731</v>
      </c>
      <c r="E102" t="s">
        <v>4475</v>
      </c>
      <c r="F102" t="s">
        <v>730</v>
      </c>
      <c r="G102" t="s">
        <v>6236</v>
      </c>
      <c r="H102" t="s">
        <v>531</v>
      </c>
      <c r="I102" t="s">
        <v>731</v>
      </c>
      <c r="K102" t="s">
        <v>6235</v>
      </c>
    </row>
    <row r="103" spans="1:11" x14ac:dyDescent="0.15">
      <c r="A103" t="s">
        <v>6237</v>
      </c>
      <c r="B103">
        <v>1468</v>
      </c>
      <c r="C103" t="s">
        <v>4378</v>
      </c>
      <c r="D103" t="s">
        <v>733</v>
      </c>
      <c r="E103" t="s">
        <v>4475</v>
      </c>
      <c r="F103" t="s">
        <v>732</v>
      </c>
      <c r="G103" t="s">
        <v>6238</v>
      </c>
      <c r="H103" t="s">
        <v>531</v>
      </c>
      <c r="I103" t="s">
        <v>733</v>
      </c>
      <c r="K103" t="s">
        <v>6237</v>
      </c>
    </row>
    <row r="104" spans="1:11" x14ac:dyDescent="0.15">
      <c r="A104" t="s">
        <v>6239</v>
      </c>
      <c r="B104">
        <v>1469</v>
      </c>
      <c r="C104" t="s">
        <v>4378</v>
      </c>
      <c r="D104" t="s">
        <v>735</v>
      </c>
      <c r="E104" t="s">
        <v>4475</v>
      </c>
      <c r="F104" t="s">
        <v>734</v>
      </c>
      <c r="G104" t="s">
        <v>6240</v>
      </c>
      <c r="H104" t="s">
        <v>531</v>
      </c>
      <c r="I104" t="s">
        <v>735</v>
      </c>
      <c r="K104" t="s">
        <v>6239</v>
      </c>
    </row>
    <row r="105" spans="1:11" x14ac:dyDescent="0.15">
      <c r="A105" t="s">
        <v>6241</v>
      </c>
      <c r="B105">
        <v>1470</v>
      </c>
      <c r="C105" t="s">
        <v>4378</v>
      </c>
      <c r="D105" t="s">
        <v>737</v>
      </c>
      <c r="E105" t="s">
        <v>4475</v>
      </c>
      <c r="F105" t="s">
        <v>736</v>
      </c>
      <c r="G105" t="s">
        <v>6242</v>
      </c>
      <c r="H105" t="s">
        <v>531</v>
      </c>
      <c r="I105" t="s">
        <v>737</v>
      </c>
      <c r="K105" t="s">
        <v>6241</v>
      </c>
    </row>
    <row r="106" spans="1:11" x14ac:dyDescent="0.15">
      <c r="A106" t="s">
        <v>6243</v>
      </c>
      <c r="B106">
        <v>1471</v>
      </c>
      <c r="C106" t="s">
        <v>4378</v>
      </c>
      <c r="D106" t="s">
        <v>739</v>
      </c>
      <c r="E106" t="s">
        <v>4475</v>
      </c>
      <c r="F106" t="s">
        <v>738</v>
      </c>
      <c r="G106" t="s">
        <v>6244</v>
      </c>
      <c r="H106" t="s">
        <v>531</v>
      </c>
      <c r="I106" t="s">
        <v>739</v>
      </c>
      <c r="K106" t="s">
        <v>6243</v>
      </c>
    </row>
    <row r="107" spans="1:11" x14ac:dyDescent="0.15">
      <c r="A107" t="s">
        <v>6245</v>
      </c>
      <c r="B107">
        <v>1472</v>
      </c>
      <c r="C107" t="s">
        <v>4378</v>
      </c>
      <c r="D107" t="s">
        <v>741</v>
      </c>
      <c r="E107" t="s">
        <v>4475</v>
      </c>
      <c r="F107" t="s">
        <v>740</v>
      </c>
      <c r="G107" t="s">
        <v>6246</v>
      </c>
      <c r="H107" t="s">
        <v>531</v>
      </c>
      <c r="I107" t="s">
        <v>741</v>
      </c>
      <c r="K107" t="s">
        <v>6245</v>
      </c>
    </row>
    <row r="108" spans="1:11" x14ac:dyDescent="0.15">
      <c r="A108" t="s">
        <v>6247</v>
      </c>
      <c r="B108">
        <v>1481</v>
      </c>
      <c r="C108" t="s">
        <v>4378</v>
      </c>
      <c r="D108" t="s">
        <v>743</v>
      </c>
      <c r="E108" t="s">
        <v>4475</v>
      </c>
      <c r="F108" t="s">
        <v>742</v>
      </c>
      <c r="G108" t="s">
        <v>6248</v>
      </c>
      <c r="H108" t="s">
        <v>531</v>
      </c>
      <c r="I108" t="s">
        <v>743</v>
      </c>
      <c r="K108" t="s">
        <v>6247</v>
      </c>
    </row>
    <row r="109" spans="1:11" x14ac:dyDescent="0.15">
      <c r="A109" t="s">
        <v>6249</v>
      </c>
      <c r="B109">
        <v>1482</v>
      </c>
      <c r="C109" t="s">
        <v>4378</v>
      </c>
      <c r="D109" t="s">
        <v>745</v>
      </c>
      <c r="E109" t="s">
        <v>4475</v>
      </c>
      <c r="F109" t="s">
        <v>744</v>
      </c>
      <c r="G109" t="s">
        <v>6250</v>
      </c>
      <c r="H109" t="s">
        <v>531</v>
      </c>
      <c r="I109" t="s">
        <v>745</v>
      </c>
      <c r="K109" t="s">
        <v>6249</v>
      </c>
    </row>
    <row r="110" spans="1:11" x14ac:dyDescent="0.15">
      <c r="A110" t="s">
        <v>6251</v>
      </c>
      <c r="B110">
        <v>1483</v>
      </c>
      <c r="C110" t="s">
        <v>4378</v>
      </c>
      <c r="D110" t="s">
        <v>747</v>
      </c>
      <c r="E110" t="s">
        <v>4475</v>
      </c>
      <c r="F110" t="s">
        <v>746</v>
      </c>
      <c r="G110" t="s">
        <v>6252</v>
      </c>
      <c r="H110" t="s">
        <v>531</v>
      </c>
      <c r="I110" t="s">
        <v>747</v>
      </c>
      <c r="K110" t="s">
        <v>6251</v>
      </c>
    </row>
    <row r="111" spans="1:11" x14ac:dyDescent="0.15">
      <c r="A111" t="s">
        <v>6253</v>
      </c>
      <c r="B111">
        <v>1484</v>
      </c>
      <c r="C111" t="s">
        <v>4378</v>
      </c>
      <c r="D111" t="s">
        <v>749</v>
      </c>
      <c r="E111" t="s">
        <v>4475</v>
      </c>
      <c r="F111" t="s">
        <v>748</v>
      </c>
      <c r="G111" t="s">
        <v>6254</v>
      </c>
      <c r="H111" t="s">
        <v>531</v>
      </c>
      <c r="I111" t="s">
        <v>749</v>
      </c>
      <c r="K111" t="s">
        <v>6253</v>
      </c>
    </row>
    <row r="112" spans="1:11" x14ac:dyDescent="0.15">
      <c r="A112" t="s">
        <v>6255</v>
      </c>
      <c r="B112">
        <v>1485</v>
      </c>
      <c r="C112" t="s">
        <v>4378</v>
      </c>
      <c r="D112" t="s">
        <v>751</v>
      </c>
      <c r="E112" t="s">
        <v>4475</v>
      </c>
      <c r="F112" t="s">
        <v>750</v>
      </c>
      <c r="G112" t="s">
        <v>6256</v>
      </c>
      <c r="H112" t="s">
        <v>531</v>
      </c>
      <c r="I112" t="s">
        <v>751</v>
      </c>
      <c r="K112" t="s">
        <v>6255</v>
      </c>
    </row>
    <row r="113" spans="1:11" x14ac:dyDescent="0.15">
      <c r="A113" t="s">
        <v>6257</v>
      </c>
      <c r="B113">
        <v>1486</v>
      </c>
      <c r="C113" t="s">
        <v>4378</v>
      </c>
      <c r="D113" t="s">
        <v>753</v>
      </c>
      <c r="E113" t="s">
        <v>4475</v>
      </c>
      <c r="F113" t="s">
        <v>752</v>
      </c>
      <c r="G113" t="s">
        <v>6258</v>
      </c>
      <c r="H113" t="s">
        <v>531</v>
      </c>
      <c r="I113" t="s">
        <v>753</v>
      </c>
      <c r="K113" t="s">
        <v>6257</v>
      </c>
    </row>
    <row r="114" spans="1:11" x14ac:dyDescent="0.15">
      <c r="A114" t="s">
        <v>6259</v>
      </c>
      <c r="B114">
        <v>1487</v>
      </c>
      <c r="C114" t="s">
        <v>4378</v>
      </c>
      <c r="D114" t="s">
        <v>755</v>
      </c>
      <c r="E114" t="s">
        <v>4475</v>
      </c>
      <c r="F114" t="s">
        <v>754</v>
      </c>
      <c r="G114" t="s">
        <v>6260</v>
      </c>
      <c r="H114" t="s">
        <v>531</v>
      </c>
      <c r="I114" t="s">
        <v>755</v>
      </c>
      <c r="K114" t="s">
        <v>6259</v>
      </c>
    </row>
    <row r="115" spans="1:11" x14ac:dyDescent="0.15">
      <c r="A115" t="s">
        <v>6261</v>
      </c>
      <c r="B115">
        <v>1511</v>
      </c>
      <c r="C115" t="s">
        <v>4378</v>
      </c>
      <c r="D115" t="s">
        <v>757</v>
      </c>
      <c r="E115" t="s">
        <v>4475</v>
      </c>
      <c r="F115" t="s">
        <v>756</v>
      </c>
      <c r="G115" t="s">
        <v>6262</v>
      </c>
      <c r="H115" t="s">
        <v>531</v>
      </c>
      <c r="I115" t="s">
        <v>757</v>
      </c>
      <c r="K115" t="s">
        <v>6261</v>
      </c>
    </row>
    <row r="116" spans="1:11" x14ac:dyDescent="0.15">
      <c r="A116" t="s">
        <v>6263</v>
      </c>
      <c r="B116">
        <v>1512</v>
      </c>
      <c r="C116" t="s">
        <v>4378</v>
      </c>
      <c r="D116" t="s">
        <v>759</v>
      </c>
      <c r="E116" t="s">
        <v>4475</v>
      </c>
      <c r="F116" t="s">
        <v>758</v>
      </c>
      <c r="G116" t="s">
        <v>6264</v>
      </c>
      <c r="H116" t="s">
        <v>531</v>
      </c>
      <c r="I116" t="s">
        <v>759</v>
      </c>
      <c r="K116" t="s">
        <v>6263</v>
      </c>
    </row>
    <row r="117" spans="1:11" x14ac:dyDescent="0.15">
      <c r="A117" t="s">
        <v>6265</v>
      </c>
      <c r="B117">
        <v>1513</v>
      </c>
      <c r="C117" t="s">
        <v>4378</v>
      </c>
      <c r="D117" t="s">
        <v>761</v>
      </c>
      <c r="E117" t="s">
        <v>4475</v>
      </c>
      <c r="F117" t="s">
        <v>760</v>
      </c>
      <c r="G117" t="s">
        <v>6266</v>
      </c>
      <c r="H117" t="s">
        <v>531</v>
      </c>
      <c r="I117" t="s">
        <v>761</v>
      </c>
      <c r="K117" t="s">
        <v>6265</v>
      </c>
    </row>
    <row r="118" spans="1:11" x14ac:dyDescent="0.15">
      <c r="A118" t="s">
        <v>6267</v>
      </c>
      <c r="B118">
        <v>1514</v>
      </c>
      <c r="C118" t="s">
        <v>4378</v>
      </c>
      <c r="D118" t="s">
        <v>763</v>
      </c>
      <c r="E118" t="s">
        <v>4475</v>
      </c>
      <c r="F118" t="s">
        <v>762</v>
      </c>
      <c r="G118" t="s">
        <v>6268</v>
      </c>
      <c r="H118" t="s">
        <v>531</v>
      </c>
      <c r="I118" t="s">
        <v>763</v>
      </c>
      <c r="K118" t="s">
        <v>6267</v>
      </c>
    </row>
    <row r="119" spans="1:11" x14ac:dyDescent="0.15">
      <c r="A119" t="s">
        <v>6269</v>
      </c>
      <c r="B119">
        <v>1516</v>
      </c>
      <c r="C119" t="s">
        <v>4378</v>
      </c>
      <c r="D119" t="s">
        <v>765</v>
      </c>
      <c r="E119" t="s">
        <v>4475</v>
      </c>
      <c r="F119" t="s">
        <v>764</v>
      </c>
      <c r="G119" t="s">
        <v>6270</v>
      </c>
      <c r="H119" t="s">
        <v>531</v>
      </c>
      <c r="I119" t="s">
        <v>765</v>
      </c>
      <c r="K119" t="s">
        <v>6269</v>
      </c>
    </row>
    <row r="120" spans="1:11" x14ac:dyDescent="0.15">
      <c r="A120" t="s">
        <v>6271</v>
      </c>
      <c r="B120">
        <v>1517</v>
      </c>
      <c r="C120" t="s">
        <v>4378</v>
      </c>
      <c r="D120" t="s">
        <v>767</v>
      </c>
      <c r="E120" t="s">
        <v>4475</v>
      </c>
      <c r="F120" t="s">
        <v>766</v>
      </c>
      <c r="G120" t="s">
        <v>6272</v>
      </c>
      <c r="H120" t="s">
        <v>531</v>
      </c>
      <c r="I120" t="s">
        <v>767</v>
      </c>
      <c r="K120" t="s">
        <v>6271</v>
      </c>
    </row>
    <row r="121" spans="1:11" x14ac:dyDescent="0.15">
      <c r="A121" t="s">
        <v>6273</v>
      </c>
      <c r="B121">
        <v>1518</v>
      </c>
      <c r="C121" t="s">
        <v>4378</v>
      </c>
      <c r="D121" t="s">
        <v>769</v>
      </c>
      <c r="E121" t="s">
        <v>4475</v>
      </c>
      <c r="F121" t="s">
        <v>768</v>
      </c>
      <c r="G121" t="s">
        <v>6274</v>
      </c>
      <c r="H121" t="s">
        <v>531</v>
      </c>
      <c r="I121" t="s">
        <v>769</v>
      </c>
      <c r="K121" t="s">
        <v>6273</v>
      </c>
    </row>
    <row r="122" spans="1:11" x14ac:dyDescent="0.15">
      <c r="A122" t="s">
        <v>6275</v>
      </c>
      <c r="B122">
        <v>1519</v>
      </c>
      <c r="C122" t="s">
        <v>4378</v>
      </c>
      <c r="D122" t="s">
        <v>771</v>
      </c>
      <c r="E122" t="s">
        <v>4475</v>
      </c>
      <c r="F122" t="s">
        <v>770</v>
      </c>
      <c r="G122" t="s">
        <v>6276</v>
      </c>
      <c r="H122" t="s">
        <v>531</v>
      </c>
      <c r="I122" t="s">
        <v>771</v>
      </c>
      <c r="K122" t="s">
        <v>6275</v>
      </c>
    </row>
    <row r="123" spans="1:11" x14ac:dyDescent="0.15">
      <c r="A123" t="s">
        <v>6277</v>
      </c>
      <c r="B123">
        <v>1520</v>
      </c>
      <c r="C123" t="s">
        <v>4378</v>
      </c>
      <c r="D123" t="s">
        <v>773</v>
      </c>
      <c r="E123" t="s">
        <v>4475</v>
      </c>
      <c r="F123" t="s">
        <v>772</v>
      </c>
      <c r="G123" t="s">
        <v>6278</v>
      </c>
      <c r="H123" t="s">
        <v>531</v>
      </c>
      <c r="I123" t="s">
        <v>773</v>
      </c>
      <c r="K123" t="s">
        <v>6277</v>
      </c>
    </row>
    <row r="124" spans="1:11" x14ac:dyDescent="0.15">
      <c r="A124" t="s">
        <v>6279</v>
      </c>
      <c r="B124">
        <v>1543</v>
      </c>
      <c r="C124" t="s">
        <v>4378</v>
      </c>
      <c r="D124" t="s">
        <v>775</v>
      </c>
      <c r="E124" t="s">
        <v>4475</v>
      </c>
      <c r="F124" t="s">
        <v>774</v>
      </c>
      <c r="G124" t="s">
        <v>6280</v>
      </c>
      <c r="H124" t="s">
        <v>531</v>
      </c>
      <c r="I124" t="s">
        <v>775</v>
      </c>
      <c r="K124" t="s">
        <v>6279</v>
      </c>
    </row>
    <row r="125" spans="1:11" x14ac:dyDescent="0.15">
      <c r="A125" t="s">
        <v>6281</v>
      </c>
      <c r="B125">
        <v>1544</v>
      </c>
      <c r="C125" t="s">
        <v>4378</v>
      </c>
      <c r="D125" t="s">
        <v>777</v>
      </c>
      <c r="E125" t="s">
        <v>4475</v>
      </c>
      <c r="F125" t="s">
        <v>776</v>
      </c>
      <c r="G125" t="s">
        <v>6282</v>
      </c>
      <c r="H125" t="s">
        <v>531</v>
      </c>
      <c r="I125" t="s">
        <v>777</v>
      </c>
      <c r="K125" t="s">
        <v>6281</v>
      </c>
    </row>
    <row r="126" spans="1:11" x14ac:dyDescent="0.15">
      <c r="A126" t="s">
        <v>6283</v>
      </c>
      <c r="B126">
        <v>1545</v>
      </c>
      <c r="C126" t="s">
        <v>4378</v>
      </c>
      <c r="D126" t="s">
        <v>779</v>
      </c>
      <c r="E126" t="s">
        <v>4475</v>
      </c>
      <c r="F126" t="s">
        <v>778</v>
      </c>
      <c r="G126" t="s">
        <v>6284</v>
      </c>
      <c r="H126" t="s">
        <v>531</v>
      </c>
      <c r="I126" t="s">
        <v>779</v>
      </c>
      <c r="K126" t="s">
        <v>6283</v>
      </c>
    </row>
    <row r="127" spans="1:11" x14ac:dyDescent="0.15">
      <c r="A127" t="s">
        <v>6285</v>
      </c>
      <c r="B127">
        <v>1546</v>
      </c>
      <c r="C127" t="s">
        <v>4378</v>
      </c>
      <c r="D127" t="s">
        <v>781</v>
      </c>
      <c r="E127" t="s">
        <v>4475</v>
      </c>
      <c r="F127" t="s">
        <v>780</v>
      </c>
      <c r="G127" t="s">
        <v>6286</v>
      </c>
      <c r="H127" t="s">
        <v>531</v>
      </c>
      <c r="I127" t="s">
        <v>781</v>
      </c>
      <c r="K127" t="s">
        <v>6285</v>
      </c>
    </row>
    <row r="128" spans="1:11" x14ac:dyDescent="0.15">
      <c r="A128" t="s">
        <v>6287</v>
      </c>
      <c r="B128">
        <v>1547</v>
      </c>
      <c r="C128" t="s">
        <v>4378</v>
      </c>
      <c r="D128" t="s">
        <v>783</v>
      </c>
      <c r="E128" t="s">
        <v>4475</v>
      </c>
      <c r="F128" t="s">
        <v>782</v>
      </c>
      <c r="G128" t="s">
        <v>6288</v>
      </c>
      <c r="H128" t="s">
        <v>531</v>
      </c>
      <c r="I128" t="s">
        <v>783</v>
      </c>
      <c r="K128" t="s">
        <v>6287</v>
      </c>
    </row>
    <row r="129" spans="1:11" x14ac:dyDescent="0.15">
      <c r="A129" t="s">
        <v>6289</v>
      </c>
      <c r="B129">
        <v>1549</v>
      </c>
      <c r="C129" t="s">
        <v>4378</v>
      </c>
      <c r="D129" t="s">
        <v>785</v>
      </c>
      <c r="E129" t="s">
        <v>4475</v>
      </c>
      <c r="F129" t="s">
        <v>784</v>
      </c>
      <c r="G129" t="s">
        <v>6290</v>
      </c>
      <c r="H129" t="s">
        <v>531</v>
      </c>
      <c r="I129" t="s">
        <v>785</v>
      </c>
      <c r="K129" t="s">
        <v>6289</v>
      </c>
    </row>
    <row r="130" spans="1:11" x14ac:dyDescent="0.15">
      <c r="A130" t="s">
        <v>6291</v>
      </c>
      <c r="B130">
        <v>1550</v>
      </c>
      <c r="C130" t="s">
        <v>4378</v>
      </c>
      <c r="D130" t="s">
        <v>787</v>
      </c>
      <c r="E130" t="s">
        <v>4475</v>
      </c>
      <c r="F130" t="s">
        <v>786</v>
      </c>
      <c r="G130" t="s">
        <v>6292</v>
      </c>
      <c r="H130" t="s">
        <v>531</v>
      </c>
      <c r="I130" t="s">
        <v>787</v>
      </c>
      <c r="K130" t="s">
        <v>6291</v>
      </c>
    </row>
    <row r="131" spans="1:11" x14ac:dyDescent="0.15">
      <c r="A131" t="s">
        <v>6293</v>
      </c>
      <c r="B131">
        <v>1552</v>
      </c>
      <c r="C131" t="s">
        <v>4378</v>
      </c>
      <c r="D131" t="s">
        <v>789</v>
      </c>
      <c r="E131" t="s">
        <v>4475</v>
      </c>
      <c r="F131" t="s">
        <v>788</v>
      </c>
      <c r="G131" t="s">
        <v>6294</v>
      </c>
      <c r="H131" t="s">
        <v>531</v>
      </c>
      <c r="I131" t="s">
        <v>789</v>
      </c>
      <c r="K131" t="s">
        <v>6293</v>
      </c>
    </row>
    <row r="132" spans="1:11" x14ac:dyDescent="0.15">
      <c r="A132" t="s">
        <v>6295</v>
      </c>
      <c r="B132">
        <v>1555</v>
      </c>
      <c r="C132" t="s">
        <v>4378</v>
      </c>
      <c r="D132" t="s">
        <v>791</v>
      </c>
      <c r="E132" t="s">
        <v>4475</v>
      </c>
      <c r="F132" t="s">
        <v>790</v>
      </c>
      <c r="G132" t="s">
        <v>6296</v>
      </c>
      <c r="H132" t="s">
        <v>531</v>
      </c>
      <c r="I132" t="s">
        <v>791</v>
      </c>
      <c r="K132" t="s">
        <v>6295</v>
      </c>
    </row>
    <row r="133" spans="1:11" x14ac:dyDescent="0.15">
      <c r="A133" t="s">
        <v>6297</v>
      </c>
      <c r="B133">
        <v>1559</v>
      </c>
      <c r="C133" t="s">
        <v>4378</v>
      </c>
      <c r="D133" t="s">
        <v>793</v>
      </c>
      <c r="E133" t="s">
        <v>4475</v>
      </c>
      <c r="F133" t="s">
        <v>792</v>
      </c>
      <c r="G133" t="s">
        <v>6298</v>
      </c>
      <c r="H133" t="s">
        <v>531</v>
      </c>
      <c r="I133" t="s">
        <v>793</v>
      </c>
      <c r="K133" t="s">
        <v>6297</v>
      </c>
    </row>
    <row r="134" spans="1:11" x14ac:dyDescent="0.15">
      <c r="A134" t="s">
        <v>6299</v>
      </c>
      <c r="B134">
        <v>1560</v>
      </c>
      <c r="C134" t="s">
        <v>4378</v>
      </c>
      <c r="D134" t="s">
        <v>795</v>
      </c>
      <c r="E134" t="s">
        <v>4475</v>
      </c>
      <c r="F134" t="s">
        <v>794</v>
      </c>
      <c r="G134" t="s">
        <v>6300</v>
      </c>
      <c r="H134" t="s">
        <v>531</v>
      </c>
      <c r="I134" t="s">
        <v>795</v>
      </c>
      <c r="K134" t="s">
        <v>6299</v>
      </c>
    </row>
    <row r="135" spans="1:11" x14ac:dyDescent="0.15">
      <c r="A135" t="s">
        <v>6301</v>
      </c>
      <c r="B135">
        <v>1561</v>
      </c>
      <c r="C135" t="s">
        <v>4378</v>
      </c>
      <c r="D135" t="s">
        <v>797</v>
      </c>
      <c r="E135" t="s">
        <v>4475</v>
      </c>
      <c r="F135" t="s">
        <v>796</v>
      </c>
      <c r="G135" t="s">
        <v>6302</v>
      </c>
      <c r="H135" t="s">
        <v>531</v>
      </c>
      <c r="I135" t="s">
        <v>797</v>
      </c>
      <c r="K135" t="s">
        <v>6301</v>
      </c>
    </row>
    <row r="136" spans="1:11" x14ac:dyDescent="0.15">
      <c r="A136" t="s">
        <v>6303</v>
      </c>
      <c r="B136">
        <v>1562</v>
      </c>
      <c r="C136" t="s">
        <v>4378</v>
      </c>
      <c r="D136" t="s">
        <v>799</v>
      </c>
      <c r="E136" t="s">
        <v>4475</v>
      </c>
      <c r="F136" t="s">
        <v>798</v>
      </c>
      <c r="G136" t="s">
        <v>6304</v>
      </c>
      <c r="H136" t="s">
        <v>531</v>
      </c>
      <c r="I136" t="s">
        <v>799</v>
      </c>
      <c r="K136" t="s">
        <v>6303</v>
      </c>
    </row>
    <row r="137" spans="1:11" x14ac:dyDescent="0.15">
      <c r="A137" t="s">
        <v>6305</v>
      </c>
      <c r="B137">
        <v>1563</v>
      </c>
      <c r="C137" t="s">
        <v>4378</v>
      </c>
      <c r="D137" t="s">
        <v>801</v>
      </c>
      <c r="E137" t="s">
        <v>4475</v>
      </c>
      <c r="F137" t="s">
        <v>800</v>
      </c>
      <c r="G137" t="s">
        <v>6306</v>
      </c>
      <c r="H137" t="s">
        <v>531</v>
      </c>
      <c r="I137" t="s">
        <v>801</v>
      </c>
      <c r="K137" t="s">
        <v>6305</v>
      </c>
    </row>
    <row r="138" spans="1:11" x14ac:dyDescent="0.15">
      <c r="A138" t="s">
        <v>6307</v>
      </c>
      <c r="B138">
        <v>1564</v>
      </c>
      <c r="C138" t="s">
        <v>4378</v>
      </c>
      <c r="D138" t="s">
        <v>803</v>
      </c>
      <c r="E138" t="s">
        <v>4475</v>
      </c>
      <c r="F138" t="s">
        <v>802</v>
      </c>
      <c r="G138" t="s">
        <v>6308</v>
      </c>
      <c r="H138" t="s">
        <v>531</v>
      </c>
      <c r="I138" t="s">
        <v>803</v>
      </c>
      <c r="K138" t="s">
        <v>6307</v>
      </c>
    </row>
    <row r="139" spans="1:11" x14ac:dyDescent="0.15">
      <c r="A139" t="s">
        <v>6309</v>
      </c>
      <c r="B139">
        <v>1571</v>
      </c>
      <c r="C139" t="s">
        <v>4378</v>
      </c>
      <c r="D139" t="s">
        <v>805</v>
      </c>
      <c r="E139" t="s">
        <v>4475</v>
      </c>
      <c r="F139" t="s">
        <v>804</v>
      </c>
      <c r="G139" t="s">
        <v>6310</v>
      </c>
      <c r="H139" t="s">
        <v>531</v>
      </c>
      <c r="I139" t="s">
        <v>805</v>
      </c>
      <c r="K139" t="s">
        <v>6309</v>
      </c>
    </row>
    <row r="140" spans="1:11" x14ac:dyDescent="0.15">
      <c r="A140" t="s">
        <v>6311</v>
      </c>
      <c r="B140">
        <v>1575</v>
      </c>
      <c r="C140" t="s">
        <v>4378</v>
      </c>
      <c r="D140" t="s">
        <v>807</v>
      </c>
      <c r="E140" t="s">
        <v>4475</v>
      </c>
      <c r="F140" t="s">
        <v>806</v>
      </c>
      <c r="G140" t="s">
        <v>6312</v>
      </c>
      <c r="H140" t="s">
        <v>531</v>
      </c>
      <c r="I140" t="s">
        <v>807</v>
      </c>
      <c r="K140" t="s">
        <v>6311</v>
      </c>
    </row>
    <row r="141" spans="1:11" x14ac:dyDescent="0.15">
      <c r="A141" t="s">
        <v>6313</v>
      </c>
      <c r="B141">
        <v>1578</v>
      </c>
      <c r="C141" t="s">
        <v>4378</v>
      </c>
      <c r="D141" t="s">
        <v>809</v>
      </c>
      <c r="E141" t="s">
        <v>4475</v>
      </c>
      <c r="F141" t="s">
        <v>808</v>
      </c>
      <c r="G141" t="s">
        <v>6314</v>
      </c>
      <c r="H141" t="s">
        <v>531</v>
      </c>
      <c r="I141" t="s">
        <v>809</v>
      </c>
      <c r="K141" t="s">
        <v>6313</v>
      </c>
    </row>
    <row r="142" spans="1:11" x14ac:dyDescent="0.15">
      <c r="A142" t="s">
        <v>6315</v>
      </c>
      <c r="B142">
        <v>1581</v>
      </c>
      <c r="C142" t="s">
        <v>4378</v>
      </c>
      <c r="D142" t="s">
        <v>811</v>
      </c>
      <c r="E142" t="s">
        <v>4475</v>
      </c>
      <c r="F142" t="s">
        <v>810</v>
      </c>
      <c r="G142" t="s">
        <v>6316</v>
      </c>
      <c r="H142" t="s">
        <v>531</v>
      </c>
      <c r="I142" t="s">
        <v>811</v>
      </c>
      <c r="K142" t="s">
        <v>6315</v>
      </c>
    </row>
    <row r="143" spans="1:11" x14ac:dyDescent="0.15">
      <c r="A143" t="s">
        <v>6317</v>
      </c>
      <c r="B143">
        <v>1584</v>
      </c>
      <c r="C143" t="s">
        <v>4378</v>
      </c>
      <c r="D143" t="s">
        <v>813</v>
      </c>
      <c r="E143" t="s">
        <v>4475</v>
      </c>
      <c r="F143" t="s">
        <v>812</v>
      </c>
      <c r="G143" t="s">
        <v>6318</v>
      </c>
      <c r="H143" t="s">
        <v>531</v>
      </c>
      <c r="I143" t="s">
        <v>813</v>
      </c>
      <c r="K143" t="s">
        <v>6317</v>
      </c>
    </row>
    <row r="144" spans="1:11" x14ac:dyDescent="0.15">
      <c r="A144" t="s">
        <v>6319</v>
      </c>
      <c r="B144">
        <v>1585</v>
      </c>
      <c r="C144" t="s">
        <v>4378</v>
      </c>
      <c r="D144" t="s">
        <v>815</v>
      </c>
      <c r="E144" t="s">
        <v>4475</v>
      </c>
      <c r="F144" t="s">
        <v>814</v>
      </c>
      <c r="G144" t="s">
        <v>6320</v>
      </c>
      <c r="H144" t="s">
        <v>531</v>
      </c>
      <c r="I144" t="s">
        <v>815</v>
      </c>
      <c r="K144" t="s">
        <v>6319</v>
      </c>
    </row>
    <row r="145" spans="1:11" x14ac:dyDescent="0.15">
      <c r="A145" t="s">
        <v>6321</v>
      </c>
      <c r="B145">
        <v>1586</v>
      </c>
      <c r="C145" t="s">
        <v>4378</v>
      </c>
      <c r="D145" t="s">
        <v>817</v>
      </c>
      <c r="E145" t="s">
        <v>4475</v>
      </c>
      <c r="F145" t="s">
        <v>816</v>
      </c>
      <c r="G145" t="s">
        <v>6322</v>
      </c>
      <c r="H145" t="s">
        <v>531</v>
      </c>
      <c r="I145" t="s">
        <v>817</v>
      </c>
      <c r="K145" t="s">
        <v>6321</v>
      </c>
    </row>
    <row r="146" spans="1:11" x14ac:dyDescent="0.15">
      <c r="A146" t="s">
        <v>6323</v>
      </c>
      <c r="B146">
        <v>1601</v>
      </c>
      <c r="C146" t="s">
        <v>4378</v>
      </c>
      <c r="D146" t="s">
        <v>819</v>
      </c>
      <c r="E146" t="s">
        <v>4475</v>
      </c>
      <c r="F146" t="s">
        <v>818</v>
      </c>
      <c r="G146" t="s">
        <v>6324</v>
      </c>
      <c r="H146" t="s">
        <v>531</v>
      </c>
      <c r="I146" t="s">
        <v>819</v>
      </c>
      <c r="K146" t="s">
        <v>6323</v>
      </c>
    </row>
    <row r="147" spans="1:11" x14ac:dyDescent="0.15">
      <c r="A147" t="s">
        <v>6325</v>
      </c>
      <c r="B147">
        <v>1602</v>
      </c>
      <c r="C147" t="s">
        <v>4378</v>
      </c>
      <c r="D147" t="s">
        <v>821</v>
      </c>
      <c r="E147" t="s">
        <v>4475</v>
      </c>
      <c r="F147" t="s">
        <v>820</v>
      </c>
      <c r="G147" t="s">
        <v>6326</v>
      </c>
      <c r="H147" t="s">
        <v>531</v>
      </c>
      <c r="I147" t="s">
        <v>821</v>
      </c>
      <c r="K147" t="s">
        <v>6325</v>
      </c>
    </row>
    <row r="148" spans="1:11" x14ac:dyDescent="0.15">
      <c r="A148" t="s">
        <v>6327</v>
      </c>
      <c r="B148">
        <v>1604</v>
      </c>
      <c r="C148" t="s">
        <v>4378</v>
      </c>
      <c r="D148" t="s">
        <v>823</v>
      </c>
      <c r="E148" t="s">
        <v>4475</v>
      </c>
      <c r="F148" t="s">
        <v>822</v>
      </c>
      <c r="G148" t="s">
        <v>6328</v>
      </c>
      <c r="H148" t="s">
        <v>531</v>
      </c>
      <c r="I148" t="s">
        <v>823</v>
      </c>
      <c r="K148" t="s">
        <v>6327</v>
      </c>
    </row>
    <row r="149" spans="1:11" x14ac:dyDescent="0.15">
      <c r="A149" t="s">
        <v>6329</v>
      </c>
      <c r="B149">
        <v>1607</v>
      </c>
      <c r="C149" t="s">
        <v>4378</v>
      </c>
      <c r="D149" t="s">
        <v>825</v>
      </c>
      <c r="E149" t="s">
        <v>4475</v>
      </c>
      <c r="F149" t="s">
        <v>824</v>
      </c>
      <c r="G149" t="s">
        <v>6330</v>
      </c>
      <c r="H149" t="s">
        <v>531</v>
      </c>
      <c r="I149" t="s">
        <v>825</v>
      </c>
      <c r="K149" t="s">
        <v>6329</v>
      </c>
    </row>
    <row r="150" spans="1:11" x14ac:dyDescent="0.15">
      <c r="A150" t="s">
        <v>6331</v>
      </c>
      <c r="B150">
        <v>1608</v>
      </c>
      <c r="C150" t="s">
        <v>4378</v>
      </c>
      <c r="D150" t="s">
        <v>827</v>
      </c>
      <c r="E150" t="s">
        <v>4475</v>
      </c>
      <c r="F150" t="s">
        <v>826</v>
      </c>
      <c r="G150" t="s">
        <v>6332</v>
      </c>
      <c r="H150" t="s">
        <v>531</v>
      </c>
      <c r="I150" t="s">
        <v>827</v>
      </c>
      <c r="K150" t="s">
        <v>6331</v>
      </c>
    </row>
    <row r="151" spans="1:11" x14ac:dyDescent="0.15">
      <c r="A151" t="s">
        <v>6333</v>
      </c>
      <c r="B151">
        <v>1609</v>
      </c>
      <c r="C151" t="s">
        <v>4378</v>
      </c>
      <c r="D151" t="s">
        <v>829</v>
      </c>
      <c r="E151" t="s">
        <v>4475</v>
      </c>
      <c r="F151" t="s">
        <v>828</v>
      </c>
      <c r="G151" t="s">
        <v>6334</v>
      </c>
      <c r="H151" t="s">
        <v>531</v>
      </c>
      <c r="I151" t="s">
        <v>829</v>
      </c>
      <c r="K151" t="s">
        <v>6333</v>
      </c>
    </row>
    <row r="152" spans="1:11" x14ac:dyDescent="0.15">
      <c r="A152" t="s">
        <v>6335</v>
      </c>
      <c r="B152">
        <v>1610</v>
      </c>
      <c r="C152" t="s">
        <v>4378</v>
      </c>
      <c r="D152" t="s">
        <v>831</v>
      </c>
      <c r="E152" t="s">
        <v>4475</v>
      </c>
      <c r="F152" t="s">
        <v>830</v>
      </c>
      <c r="G152" t="s">
        <v>6336</v>
      </c>
      <c r="H152" t="s">
        <v>531</v>
      </c>
      <c r="I152" t="s">
        <v>831</v>
      </c>
      <c r="K152" t="s">
        <v>6335</v>
      </c>
    </row>
    <row r="153" spans="1:11" x14ac:dyDescent="0.15">
      <c r="A153" t="s">
        <v>6337</v>
      </c>
      <c r="B153">
        <v>1631</v>
      </c>
      <c r="C153" t="s">
        <v>4378</v>
      </c>
      <c r="D153" t="s">
        <v>833</v>
      </c>
      <c r="E153" t="s">
        <v>4475</v>
      </c>
      <c r="F153" t="s">
        <v>832</v>
      </c>
      <c r="G153" t="s">
        <v>6338</v>
      </c>
      <c r="H153" t="s">
        <v>531</v>
      </c>
      <c r="I153" t="s">
        <v>833</v>
      </c>
      <c r="K153" t="s">
        <v>6337</v>
      </c>
    </row>
    <row r="154" spans="1:11" x14ac:dyDescent="0.15">
      <c r="A154" t="s">
        <v>6339</v>
      </c>
      <c r="B154">
        <v>1632</v>
      </c>
      <c r="C154" t="s">
        <v>4378</v>
      </c>
      <c r="D154" t="s">
        <v>835</v>
      </c>
      <c r="E154" t="s">
        <v>4475</v>
      </c>
      <c r="F154" t="s">
        <v>834</v>
      </c>
      <c r="G154" t="s">
        <v>6340</v>
      </c>
      <c r="H154" t="s">
        <v>531</v>
      </c>
      <c r="I154" t="s">
        <v>835</v>
      </c>
      <c r="K154" t="s">
        <v>6339</v>
      </c>
    </row>
    <row r="155" spans="1:11" x14ac:dyDescent="0.15">
      <c r="A155" t="s">
        <v>6341</v>
      </c>
      <c r="B155">
        <v>1633</v>
      </c>
      <c r="C155" t="s">
        <v>4378</v>
      </c>
      <c r="D155" t="s">
        <v>837</v>
      </c>
      <c r="E155" t="s">
        <v>4475</v>
      </c>
      <c r="F155" t="s">
        <v>836</v>
      </c>
      <c r="G155" t="s">
        <v>6342</v>
      </c>
      <c r="H155" t="s">
        <v>531</v>
      </c>
      <c r="I155" t="s">
        <v>837</v>
      </c>
      <c r="K155" t="s">
        <v>6341</v>
      </c>
    </row>
    <row r="156" spans="1:11" x14ac:dyDescent="0.15">
      <c r="A156" t="s">
        <v>6343</v>
      </c>
      <c r="B156">
        <v>1634</v>
      </c>
      <c r="C156" t="s">
        <v>4378</v>
      </c>
      <c r="D156" t="s">
        <v>839</v>
      </c>
      <c r="E156" t="s">
        <v>4475</v>
      </c>
      <c r="F156" t="s">
        <v>838</v>
      </c>
      <c r="G156" t="s">
        <v>6344</v>
      </c>
      <c r="H156" t="s">
        <v>531</v>
      </c>
      <c r="I156" t="s">
        <v>839</v>
      </c>
      <c r="K156" t="s">
        <v>6343</v>
      </c>
    </row>
    <row r="157" spans="1:11" x14ac:dyDescent="0.15">
      <c r="A157" t="s">
        <v>6345</v>
      </c>
      <c r="B157">
        <v>1635</v>
      </c>
      <c r="C157" t="s">
        <v>4378</v>
      </c>
      <c r="D157" t="s">
        <v>841</v>
      </c>
      <c r="E157" t="s">
        <v>4475</v>
      </c>
      <c r="F157" t="s">
        <v>840</v>
      </c>
      <c r="G157" t="s">
        <v>6346</v>
      </c>
      <c r="H157" t="s">
        <v>531</v>
      </c>
      <c r="I157" t="s">
        <v>841</v>
      </c>
      <c r="K157" t="s">
        <v>6345</v>
      </c>
    </row>
    <row r="158" spans="1:11" x14ac:dyDescent="0.15">
      <c r="A158" t="s">
        <v>6347</v>
      </c>
      <c r="B158">
        <v>1636</v>
      </c>
      <c r="C158" t="s">
        <v>4378</v>
      </c>
      <c r="D158" t="s">
        <v>843</v>
      </c>
      <c r="E158" t="s">
        <v>4475</v>
      </c>
      <c r="F158" t="s">
        <v>842</v>
      </c>
      <c r="G158" t="s">
        <v>6348</v>
      </c>
      <c r="H158" t="s">
        <v>531</v>
      </c>
      <c r="I158" t="s">
        <v>843</v>
      </c>
      <c r="K158" t="s">
        <v>6347</v>
      </c>
    </row>
    <row r="159" spans="1:11" x14ac:dyDescent="0.15">
      <c r="A159" t="s">
        <v>6349</v>
      </c>
      <c r="B159">
        <v>1637</v>
      </c>
      <c r="C159" t="s">
        <v>4378</v>
      </c>
      <c r="D159" t="s">
        <v>845</v>
      </c>
      <c r="E159" t="s">
        <v>4475</v>
      </c>
      <c r="F159" t="s">
        <v>844</v>
      </c>
      <c r="G159" t="s">
        <v>6350</v>
      </c>
      <c r="H159" t="s">
        <v>531</v>
      </c>
      <c r="I159" t="s">
        <v>845</v>
      </c>
      <c r="K159" t="s">
        <v>6349</v>
      </c>
    </row>
    <row r="160" spans="1:11" x14ac:dyDescent="0.15">
      <c r="A160" t="s">
        <v>6351</v>
      </c>
      <c r="B160">
        <v>1638</v>
      </c>
      <c r="C160" t="s">
        <v>4378</v>
      </c>
      <c r="D160" t="s">
        <v>847</v>
      </c>
      <c r="E160" t="s">
        <v>4475</v>
      </c>
      <c r="F160" t="s">
        <v>846</v>
      </c>
      <c r="G160" t="s">
        <v>6352</v>
      </c>
      <c r="H160" t="s">
        <v>531</v>
      </c>
      <c r="I160" t="s">
        <v>847</v>
      </c>
      <c r="K160" t="s">
        <v>6351</v>
      </c>
    </row>
    <row r="161" spans="1:11" x14ac:dyDescent="0.15">
      <c r="A161" t="s">
        <v>6353</v>
      </c>
      <c r="B161">
        <v>1639</v>
      </c>
      <c r="C161" t="s">
        <v>4378</v>
      </c>
      <c r="D161" t="s">
        <v>849</v>
      </c>
      <c r="E161" t="s">
        <v>4475</v>
      </c>
      <c r="F161" t="s">
        <v>848</v>
      </c>
      <c r="G161" t="s">
        <v>6354</v>
      </c>
      <c r="H161" t="s">
        <v>531</v>
      </c>
      <c r="I161" t="s">
        <v>849</v>
      </c>
      <c r="K161" t="s">
        <v>6353</v>
      </c>
    </row>
    <row r="162" spans="1:11" x14ac:dyDescent="0.15">
      <c r="A162" t="s">
        <v>6355</v>
      </c>
      <c r="B162">
        <v>1641</v>
      </c>
      <c r="C162" t="s">
        <v>4378</v>
      </c>
      <c r="D162" t="s">
        <v>851</v>
      </c>
      <c r="E162" t="s">
        <v>4475</v>
      </c>
      <c r="F162" t="s">
        <v>850</v>
      </c>
      <c r="G162" t="s">
        <v>6356</v>
      </c>
      <c r="H162" t="s">
        <v>531</v>
      </c>
      <c r="I162" t="s">
        <v>851</v>
      </c>
      <c r="K162" t="s">
        <v>6355</v>
      </c>
    </row>
    <row r="163" spans="1:11" x14ac:dyDescent="0.15">
      <c r="A163" t="s">
        <v>6357</v>
      </c>
      <c r="B163">
        <v>1642</v>
      </c>
      <c r="C163" t="s">
        <v>4378</v>
      </c>
      <c r="D163" t="s">
        <v>853</v>
      </c>
      <c r="E163" t="s">
        <v>4475</v>
      </c>
      <c r="F163" t="s">
        <v>852</v>
      </c>
      <c r="G163" t="s">
        <v>6358</v>
      </c>
      <c r="H163" t="s">
        <v>531</v>
      </c>
      <c r="I163" t="s">
        <v>853</v>
      </c>
      <c r="K163" t="s">
        <v>6357</v>
      </c>
    </row>
    <row r="164" spans="1:11" x14ac:dyDescent="0.15">
      <c r="A164" t="s">
        <v>6359</v>
      </c>
      <c r="B164">
        <v>1643</v>
      </c>
      <c r="C164" t="s">
        <v>4378</v>
      </c>
      <c r="D164" t="s">
        <v>855</v>
      </c>
      <c r="E164" t="s">
        <v>4475</v>
      </c>
      <c r="F164" t="s">
        <v>854</v>
      </c>
      <c r="G164" t="s">
        <v>6360</v>
      </c>
      <c r="H164" t="s">
        <v>531</v>
      </c>
      <c r="I164" t="s">
        <v>855</v>
      </c>
      <c r="K164" t="s">
        <v>6359</v>
      </c>
    </row>
    <row r="165" spans="1:11" x14ac:dyDescent="0.15">
      <c r="A165" t="s">
        <v>6361</v>
      </c>
      <c r="B165">
        <v>1644</v>
      </c>
      <c r="C165" t="s">
        <v>4378</v>
      </c>
      <c r="D165" t="s">
        <v>857</v>
      </c>
      <c r="E165" t="s">
        <v>4475</v>
      </c>
      <c r="F165" t="s">
        <v>856</v>
      </c>
      <c r="G165" t="s">
        <v>6362</v>
      </c>
      <c r="H165" t="s">
        <v>531</v>
      </c>
      <c r="I165" t="s">
        <v>857</v>
      </c>
      <c r="K165" t="s">
        <v>6361</v>
      </c>
    </row>
    <row r="166" spans="1:11" x14ac:dyDescent="0.15">
      <c r="A166" t="s">
        <v>6363</v>
      </c>
      <c r="B166">
        <v>1645</v>
      </c>
      <c r="C166" t="s">
        <v>4378</v>
      </c>
      <c r="D166" t="s">
        <v>859</v>
      </c>
      <c r="E166" t="s">
        <v>4475</v>
      </c>
      <c r="F166" t="s">
        <v>858</v>
      </c>
      <c r="G166" t="s">
        <v>6364</v>
      </c>
      <c r="H166" t="s">
        <v>531</v>
      </c>
      <c r="I166" t="s">
        <v>859</v>
      </c>
      <c r="K166" t="s">
        <v>6363</v>
      </c>
    </row>
    <row r="167" spans="1:11" x14ac:dyDescent="0.15">
      <c r="A167" t="s">
        <v>6365</v>
      </c>
      <c r="B167">
        <v>1646</v>
      </c>
      <c r="C167" t="s">
        <v>4378</v>
      </c>
      <c r="D167" t="s">
        <v>861</v>
      </c>
      <c r="E167" t="s">
        <v>4475</v>
      </c>
      <c r="F167" t="s">
        <v>860</v>
      </c>
      <c r="G167" t="s">
        <v>6366</v>
      </c>
      <c r="H167" t="s">
        <v>531</v>
      </c>
      <c r="I167" t="s">
        <v>861</v>
      </c>
      <c r="K167" t="s">
        <v>6365</v>
      </c>
    </row>
    <row r="168" spans="1:11" x14ac:dyDescent="0.15">
      <c r="A168" t="s">
        <v>6367</v>
      </c>
      <c r="B168">
        <v>1647</v>
      </c>
      <c r="C168" t="s">
        <v>4378</v>
      </c>
      <c r="D168" t="s">
        <v>863</v>
      </c>
      <c r="E168" t="s">
        <v>4475</v>
      </c>
      <c r="F168" t="s">
        <v>862</v>
      </c>
      <c r="G168" t="s">
        <v>6368</v>
      </c>
      <c r="H168" t="s">
        <v>531</v>
      </c>
      <c r="I168" t="s">
        <v>863</v>
      </c>
      <c r="K168" t="s">
        <v>6367</v>
      </c>
    </row>
    <row r="169" spans="1:11" x14ac:dyDescent="0.15">
      <c r="A169" t="s">
        <v>6369</v>
      </c>
      <c r="B169">
        <v>1648</v>
      </c>
      <c r="C169" t="s">
        <v>4378</v>
      </c>
      <c r="D169" t="s">
        <v>865</v>
      </c>
      <c r="E169" t="s">
        <v>4475</v>
      </c>
      <c r="F169" t="s">
        <v>864</v>
      </c>
      <c r="G169" t="s">
        <v>6370</v>
      </c>
      <c r="H169" t="s">
        <v>531</v>
      </c>
      <c r="I169" t="s">
        <v>865</v>
      </c>
      <c r="K169" t="s">
        <v>6369</v>
      </c>
    </row>
    <row r="170" spans="1:11" x14ac:dyDescent="0.15">
      <c r="A170" t="s">
        <v>6371</v>
      </c>
      <c r="B170">
        <v>1649</v>
      </c>
      <c r="C170" t="s">
        <v>4378</v>
      </c>
      <c r="D170" t="s">
        <v>867</v>
      </c>
      <c r="E170" t="s">
        <v>4475</v>
      </c>
      <c r="F170" t="s">
        <v>866</v>
      </c>
      <c r="G170" t="s">
        <v>6372</v>
      </c>
      <c r="H170" t="s">
        <v>531</v>
      </c>
      <c r="I170" t="s">
        <v>867</v>
      </c>
      <c r="K170" t="s">
        <v>6371</v>
      </c>
    </row>
    <row r="171" spans="1:11" x14ac:dyDescent="0.15">
      <c r="A171" t="s">
        <v>6373</v>
      </c>
      <c r="B171">
        <v>1661</v>
      </c>
      <c r="C171" t="s">
        <v>4378</v>
      </c>
      <c r="D171" t="s">
        <v>869</v>
      </c>
      <c r="E171" t="s">
        <v>4475</v>
      </c>
      <c r="F171" t="s">
        <v>868</v>
      </c>
      <c r="G171" t="s">
        <v>6374</v>
      </c>
      <c r="H171" t="s">
        <v>531</v>
      </c>
      <c r="I171" t="s">
        <v>869</v>
      </c>
      <c r="K171" t="s">
        <v>6373</v>
      </c>
    </row>
    <row r="172" spans="1:11" x14ac:dyDescent="0.15">
      <c r="A172" t="s">
        <v>6375</v>
      </c>
      <c r="B172">
        <v>1662</v>
      </c>
      <c r="C172" t="s">
        <v>4378</v>
      </c>
      <c r="D172" t="s">
        <v>871</v>
      </c>
      <c r="E172" t="s">
        <v>4475</v>
      </c>
      <c r="F172" t="s">
        <v>870</v>
      </c>
      <c r="G172" t="s">
        <v>6376</v>
      </c>
      <c r="H172" t="s">
        <v>531</v>
      </c>
      <c r="I172" t="s">
        <v>871</v>
      </c>
      <c r="K172" t="s">
        <v>6375</v>
      </c>
    </row>
    <row r="173" spans="1:11" x14ac:dyDescent="0.15">
      <c r="A173" t="s">
        <v>6377</v>
      </c>
      <c r="B173">
        <v>1663</v>
      </c>
      <c r="C173" t="s">
        <v>4378</v>
      </c>
      <c r="D173" t="s">
        <v>873</v>
      </c>
      <c r="E173" t="s">
        <v>4475</v>
      </c>
      <c r="F173" t="s">
        <v>872</v>
      </c>
      <c r="G173" t="s">
        <v>6378</v>
      </c>
      <c r="H173" t="s">
        <v>531</v>
      </c>
      <c r="I173" t="s">
        <v>873</v>
      </c>
      <c r="K173" t="s">
        <v>6377</v>
      </c>
    </row>
    <row r="174" spans="1:11" x14ac:dyDescent="0.15">
      <c r="A174" t="s">
        <v>6379</v>
      </c>
      <c r="B174">
        <v>1664</v>
      </c>
      <c r="C174" t="s">
        <v>4378</v>
      </c>
      <c r="D174" t="s">
        <v>875</v>
      </c>
      <c r="E174" t="s">
        <v>4475</v>
      </c>
      <c r="F174" t="s">
        <v>874</v>
      </c>
      <c r="G174" t="s">
        <v>6380</v>
      </c>
      <c r="H174" t="s">
        <v>531</v>
      </c>
      <c r="I174" t="s">
        <v>875</v>
      </c>
      <c r="K174" t="s">
        <v>6379</v>
      </c>
    </row>
    <row r="175" spans="1:11" x14ac:dyDescent="0.15">
      <c r="A175" t="s">
        <v>6381</v>
      </c>
      <c r="B175">
        <v>1665</v>
      </c>
      <c r="C175" t="s">
        <v>4378</v>
      </c>
      <c r="D175" t="s">
        <v>877</v>
      </c>
      <c r="E175" t="s">
        <v>4475</v>
      </c>
      <c r="F175" t="s">
        <v>876</v>
      </c>
      <c r="G175" t="s">
        <v>6382</v>
      </c>
      <c r="H175" t="s">
        <v>531</v>
      </c>
      <c r="I175" t="s">
        <v>877</v>
      </c>
      <c r="K175" t="s">
        <v>6381</v>
      </c>
    </row>
    <row r="176" spans="1:11" x14ac:dyDescent="0.15">
      <c r="A176" t="s">
        <v>6383</v>
      </c>
      <c r="B176">
        <v>1667</v>
      </c>
      <c r="C176" t="s">
        <v>4378</v>
      </c>
      <c r="D176" t="s">
        <v>879</v>
      </c>
      <c r="E176" t="s">
        <v>4475</v>
      </c>
      <c r="F176" t="s">
        <v>878</v>
      </c>
      <c r="G176" t="s">
        <v>6384</v>
      </c>
      <c r="H176" t="s">
        <v>531</v>
      </c>
      <c r="I176" t="s">
        <v>879</v>
      </c>
      <c r="K176" t="s">
        <v>6383</v>
      </c>
    </row>
    <row r="177" spans="1:11" x14ac:dyDescent="0.15">
      <c r="A177" t="s">
        <v>6385</v>
      </c>
      <c r="B177">
        <v>1668</v>
      </c>
      <c r="C177" t="s">
        <v>4378</v>
      </c>
      <c r="D177" t="s">
        <v>881</v>
      </c>
      <c r="E177" t="s">
        <v>4475</v>
      </c>
      <c r="F177" t="s">
        <v>880</v>
      </c>
      <c r="G177" t="s">
        <v>6386</v>
      </c>
      <c r="H177" t="s">
        <v>531</v>
      </c>
      <c r="I177" t="s">
        <v>881</v>
      </c>
      <c r="K177" t="s">
        <v>6385</v>
      </c>
    </row>
    <row r="178" spans="1:11" x14ac:dyDescent="0.15">
      <c r="A178" t="s">
        <v>6387</v>
      </c>
      <c r="B178">
        <v>1691</v>
      </c>
      <c r="C178" t="s">
        <v>4378</v>
      </c>
      <c r="D178" t="s">
        <v>883</v>
      </c>
      <c r="E178" t="s">
        <v>4475</v>
      </c>
      <c r="F178" t="s">
        <v>882</v>
      </c>
      <c r="G178" t="s">
        <v>6388</v>
      </c>
      <c r="H178" t="s">
        <v>531</v>
      </c>
      <c r="I178" t="s">
        <v>883</v>
      </c>
      <c r="K178" t="s">
        <v>6387</v>
      </c>
    </row>
    <row r="179" spans="1:11" x14ac:dyDescent="0.15">
      <c r="A179" t="s">
        <v>6389</v>
      </c>
      <c r="B179">
        <v>1692</v>
      </c>
      <c r="C179" t="s">
        <v>4378</v>
      </c>
      <c r="D179" t="s">
        <v>885</v>
      </c>
      <c r="E179" t="s">
        <v>4475</v>
      </c>
      <c r="F179" t="s">
        <v>884</v>
      </c>
      <c r="G179" t="s">
        <v>6390</v>
      </c>
      <c r="H179" t="s">
        <v>531</v>
      </c>
      <c r="I179" t="s">
        <v>885</v>
      </c>
      <c r="K179" t="s">
        <v>6389</v>
      </c>
    </row>
    <row r="180" spans="1:11" x14ac:dyDescent="0.15">
      <c r="A180" t="s">
        <v>6391</v>
      </c>
      <c r="B180">
        <v>1693</v>
      </c>
      <c r="C180" t="s">
        <v>4378</v>
      </c>
      <c r="D180" t="s">
        <v>887</v>
      </c>
      <c r="E180" t="s">
        <v>4475</v>
      </c>
      <c r="F180" t="s">
        <v>886</v>
      </c>
      <c r="G180" t="s">
        <v>6392</v>
      </c>
      <c r="H180" t="s">
        <v>531</v>
      </c>
      <c r="I180" t="s">
        <v>887</v>
      </c>
      <c r="K180" t="s">
        <v>6391</v>
      </c>
    </row>
    <row r="181" spans="1:11" x14ac:dyDescent="0.15">
      <c r="A181" t="s">
        <v>6393</v>
      </c>
      <c r="B181">
        <v>1694</v>
      </c>
      <c r="C181" t="s">
        <v>4378</v>
      </c>
      <c r="D181" t="s">
        <v>889</v>
      </c>
      <c r="E181" t="s">
        <v>4475</v>
      </c>
      <c r="F181" t="s">
        <v>888</v>
      </c>
      <c r="G181" t="s">
        <v>6394</v>
      </c>
      <c r="H181" t="s">
        <v>531</v>
      </c>
      <c r="I181" t="s">
        <v>889</v>
      </c>
      <c r="K181" t="s">
        <v>6393</v>
      </c>
    </row>
    <row r="182" spans="1:11" x14ac:dyDescent="0.15">
      <c r="A182" t="s">
        <v>4428</v>
      </c>
      <c r="B182">
        <v>2000</v>
      </c>
      <c r="C182" t="s">
        <v>4379</v>
      </c>
      <c r="D182" t="s">
        <v>891</v>
      </c>
      <c r="E182" t="s">
        <v>4426</v>
      </c>
      <c r="F182" t="s">
        <v>890</v>
      </c>
      <c r="G182" t="s">
        <v>6395</v>
      </c>
      <c r="H182" t="s">
        <v>891</v>
      </c>
    </row>
    <row r="183" spans="1:11" x14ac:dyDescent="0.15">
      <c r="A183" t="s">
        <v>4477</v>
      </c>
      <c r="B183">
        <v>2201</v>
      </c>
      <c r="C183" t="s">
        <v>4379</v>
      </c>
      <c r="D183" t="s">
        <v>893</v>
      </c>
      <c r="E183" t="s">
        <v>4475</v>
      </c>
      <c r="F183" t="s">
        <v>892</v>
      </c>
      <c r="G183" t="s">
        <v>6396</v>
      </c>
      <c r="H183" t="s">
        <v>891</v>
      </c>
      <c r="I183" t="s">
        <v>893</v>
      </c>
    </row>
    <row r="184" spans="1:11" x14ac:dyDescent="0.15">
      <c r="A184" t="s">
        <v>4525</v>
      </c>
      <c r="B184">
        <v>2202</v>
      </c>
      <c r="C184" t="s">
        <v>4379</v>
      </c>
      <c r="D184" t="s">
        <v>895</v>
      </c>
      <c r="E184" t="s">
        <v>4475</v>
      </c>
      <c r="F184" t="s">
        <v>894</v>
      </c>
      <c r="G184" t="s">
        <v>6397</v>
      </c>
      <c r="H184" t="s">
        <v>891</v>
      </c>
      <c r="I184" t="s">
        <v>895</v>
      </c>
    </row>
    <row r="185" spans="1:11" x14ac:dyDescent="0.15">
      <c r="A185" t="s">
        <v>4573</v>
      </c>
      <c r="B185">
        <v>2203</v>
      </c>
      <c r="C185" t="s">
        <v>4379</v>
      </c>
      <c r="D185" t="s">
        <v>897</v>
      </c>
      <c r="E185" t="s">
        <v>4475</v>
      </c>
      <c r="F185" t="s">
        <v>896</v>
      </c>
      <c r="G185" t="s">
        <v>6398</v>
      </c>
      <c r="H185" t="s">
        <v>891</v>
      </c>
      <c r="I185" t="s">
        <v>897</v>
      </c>
    </row>
    <row r="186" spans="1:11" x14ac:dyDescent="0.15">
      <c r="A186" t="s">
        <v>4621</v>
      </c>
      <c r="B186">
        <v>2204</v>
      </c>
      <c r="C186" t="s">
        <v>4379</v>
      </c>
      <c r="D186" t="s">
        <v>899</v>
      </c>
      <c r="E186" t="s">
        <v>4475</v>
      </c>
      <c r="F186" t="s">
        <v>898</v>
      </c>
      <c r="G186" t="s">
        <v>6399</v>
      </c>
      <c r="H186" t="s">
        <v>891</v>
      </c>
      <c r="I186" t="s">
        <v>899</v>
      </c>
    </row>
    <row r="187" spans="1:11" x14ac:dyDescent="0.15">
      <c r="A187" t="s">
        <v>4669</v>
      </c>
      <c r="B187">
        <v>2205</v>
      </c>
      <c r="C187" t="s">
        <v>4379</v>
      </c>
      <c r="D187" t="s">
        <v>901</v>
      </c>
      <c r="E187" t="s">
        <v>4475</v>
      </c>
      <c r="F187" t="s">
        <v>900</v>
      </c>
      <c r="G187" t="s">
        <v>6400</v>
      </c>
      <c r="H187" t="s">
        <v>891</v>
      </c>
      <c r="I187" t="s">
        <v>901</v>
      </c>
    </row>
    <row r="188" spans="1:11" x14ac:dyDescent="0.15">
      <c r="A188" t="s">
        <v>6401</v>
      </c>
      <c r="B188">
        <v>2206</v>
      </c>
      <c r="C188" t="s">
        <v>4379</v>
      </c>
      <c r="D188" t="s">
        <v>903</v>
      </c>
      <c r="E188" t="s">
        <v>4475</v>
      </c>
      <c r="F188" t="s">
        <v>902</v>
      </c>
      <c r="G188" t="s">
        <v>6402</v>
      </c>
      <c r="H188" t="s">
        <v>891</v>
      </c>
      <c r="I188" t="s">
        <v>903</v>
      </c>
    </row>
    <row r="189" spans="1:11" x14ac:dyDescent="0.15">
      <c r="A189" t="s">
        <v>4765</v>
      </c>
      <c r="B189">
        <v>2207</v>
      </c>
      <c r="C189" t="s">
        <v>4379</v>
      </c>
      <c r="D189" t="s">
        <v>905</v>
      </c>
      <c r="E189" t="s">
        <v>4475</v>
      </c>
      <c r="F189" t="s">
        <v>904</v>
      </c>
      <c r="G189" t="s">
        <v>6403</v>
      </c>
      <c r="H189" t="s">
        <v>891</v>
      </c>
      <c r="I189" t="s">
        <v>905</v>
      </c>
    </row>
    <row r="190" spans="1:11" x14ac:dyDescent="0.15">
      <c r="A190" t="s">
        <v>4813</v>
      </c>
      <c r="B190">
        <v>2208</v>
      </c>
      <c r="C190" t="s">
        <v>4379</v>
      </c>
      <c r="D190" t="s">
        <v>907</v>
      </c>
      <c r="E190" t="s">
        <v>4475</v>
      </c>
      <c r="F190" t="s">
        <v>906</v>
      </c>
      <c r="G190" t="s">
        <v>6404</v>
      </c>
      <c r="H190" t="s">
        <v>891</v>
      </c>
      <c r="I190" t="s">
        <v>907</v>
      </c>
    </row>
    <row r="191" spans="1:11" x14ac:dyDescent="0.15">
      <c r="A191" t="s">
        <v>4861</v>
      </c>
      <c r="B191">
        <v>2209</v>
      </c>
      <c r="C191" t="s">
        <v>4379</v>
      </c>
      <c r="D191" t="s">
        <v>909</v>
      </c>
      <c r="E191" t="s">
        <v>4475</v>
      </c>
      <c r="F191" t="s">
        <v>908</v>
      </c>
      <c r="G191" t="s">
        <v>6405</v>
      </c>
      <c r="H191" t="s">
        <v>891</v>
      </c>
      <c r="I191" t="s">
        <v>909</v>
      </c>
    </row>
    <row r="192" spans="1:11" x14ac:dyDescent="0.15">
      <c r="A192" t="s">
        <v>4909</v>
      </c>
      <c r="B192">
        <v>2210</v>
      </c>
      <c r="C192" t="s">
        <v>4379</v>
      </c>
      <c r="D192" t="s">
        <v>911</v>
      </c>
      <c r="E192" t="s">
        <v>4475</v>
      </c>
      <c r="F192" t="s">
        <v>910</v>
      </c>
      <c r="G192" t="s">
        <v>6406</v>
      </c>
      <c r="H192" t="s">
        <v>891</v>
      </c>
      <c r="I192" t="s">
        <v>911</v>
      </c>
    </row>
    <row r="193" spans="1:9" x14ac:dyDescent="0.15">
      <c r="A193" t="s">
        <v>4957</v>
      </c>
      <c r="B193">
        <v>2301</v>
      </c>
      <c r="C193" t="s">
        <v>4379</v>
      </c>
      <c r="D193" t="s">
        <v>913</v>
      </c>
      <c r="E193" t="s">
        <v>4475</v>
      </c>
      <c r="F193" t="s">
        <v>912</v>
      </c>
      <c r="G193" t="s">
        <v>6407</v>
      </c>
      <c r="H193" t="s">
        <v>891</v>
      </c>
      <c r="I193" t="s">
        <v>913</v>
      </c>
    </row>
    <row r="194" spans="1:9" x14ac:dyDescent="0.15">
      <c r="A194" t="s">
        <v>5005</v>
      </c>
      <c r="B194">
        <v>2303</v>
      </c>
      <c r="C194" t="s">
        <v>4379</v>
      </c>
      <c r="D194" t="s">
        <v>915</v>
      </c>
      <c r="E194" t="s">
        <v>4475</v>
      </c>
      <c r="F194" t="s">
        <v>914</v>
      </c>
      <c r="G194" t="s">
        <v>6408</v>
      </c>
      <c r="H194" t="s">
        <v>891</v>
      </c>
      <c r="I194" t="s">
        <v>915</v>
      </c>
    </row>
    <row r="195" spans="1:9" x14ac:dyDescent="0.15">
      <c r="A195" t="s">
        <v>5053</v>
      </c>
      <c r="B195">
        <v>2304</v>
      </c>
      <c r="C195" t="s">
        <v>4379</v>
      </c>
      <c r="D195" t="s">
        <v>917</v>
      </c>
      <c r="E195" t="s">
        <v>4475</v>
      </c>
      <c r="F195" t="s">
        <v>916</v>
      </c>
      <c r="G195" t="s">
        <v>6409</v>
      </c>
      <c r="H195" t="s">
        <v>891</v>
      </c>
      <c r="I195" t="s">
        <v>917</v>
      </c>
    </row>
    <row r="196" spans="1:9" x14ac:dyDescent="0.15">
      <c r="A196" t="s">
        <v>5101</v>
      </c>
      <c r="B196">
        <v>2307</v>
      </c>
      <c r="C196" t="s">
        <v>4379</v>
      </c>
      <c r="D196" t="s">
        <v>919</v>
      </c>
      <c r="E196" t="s">
        <v>4475</v>
      </c>
      <c r="F196" t="s">
        <v>918</v>
      </c>
      <c r="G196" t="s">
        <v>6410</v>
      </c>
      <c r="H196" t="s">
        <v>891</v>
      </c>
      <c r="I196" t="s">
        <v>919</v>
      </c>
    </row>
    <row r="197" spans="1:9" x14ac:dyDescent="0.15">
      <c r="A197" t="s">
        <v>5149</v>
      </c>
      <c r="B197">
        <v>2321</v>
      </c>
      <c r="C197" t="s">
        <v>4379</v>
      </c>
      <c r="D197" t="s">
        <v>921</v>
      </c>
      <c r="E197" t="s">
        <v>4475</v>
      </c>
      <c r="F197" t="s">
        <v>920</v>
      </c>
      <c r="G197" t="s">
        <v>6411</v>
      </c>
      <c r="H197" t="s">
        <v>891</v>
      </c>
      <c r="I197" t="s">
        <v>921</v>
      </c>
    </row>
    <row r="198" spans="1:9" x14ac:dyDescent="0.15">
      <c r="A198" t="s">
        <v>5197</v>
      </c>
      <c r="B198">
        <v>2323</v>
      </c>
      <c r="C198" t="s">
        <v>4379</v>
      </c>
      <c r="D198" t="s">
        <v>923</v>
      </c>
      <c r="E198" t="s">
        <v>4475</v>
      </c>
      <c r="F198" t="s">
        <v>922</v>
      </c>
      <c r="G198" t="s">
        <v>6412</v>
      </c>
      <c r="H198" t="s">
        <v>891</v>
      </c>
      <c r="I198" t="s">
        <v>923</v>
      </c>
    </row>
    <row r="199" spans="1:9" x14ac:dyDescent="0.15">
      <c r="A199" t="s">
        <v>5244</v>
      </c>
      <c r="B199">
        <v>2343</v>
      </c>
      <c r="C199" t="s">
        <v>4379</v>
      </c>
      <c r="D199" t="s">
        <v>925</v>
      </c>
      <c r="E199" t="s">
        <v>4475</v>
      </c>
      <c r="F199" t="s">
        <v>924</v>
      </c>
      <c r="G199" t="s">
        <v>6413</v>
      </c>
      <c r="H199" t="s">
        <v>891</v>
      </c>
      <c r="I199" t="s">
        <v>925</v>
      </c>
    </row>
    <row r="200" spans="1:9" x14ac:dyDescent="0.15">
      <c r="A200" t="s">
        <v>5291</v>
      </c>
      <c r="B200">
        <v>2361</v>
      </c>
      <c r="C200" t="s">
        <v>4379</v>
      </c>
      <c r="D200" t="s">
        <v>927</v>
      </c>
      <c r="E200" t="s">
        <v>4475</v>
      </c>
      <c r="F200" t="s">
        <v>926</v>
      </c>
      <c r="G200" t="s">
        <v>6414</v>
      </c>
      <c r="H200" t="s">
        <v>891</v>
      </c>
      <c r="I200" t="s">
        <v>927</v>
      </c>
    </row>
    <row r="201" spans="1:9" x14ac:dyDescent="0.15">
      <c r="A201" t="s">
        <v>5336</v>
      </c>
      <c r="B201">
        <v>2362</v>
      </c>
      <c r="C201" t="s">
        <v>4379</v>
      </c>
      <c r="D201" t="s">
        <v>929</v>
      </c>
      <c r="E201" t="s">
        <v>4475</v>
      </c>
      <c r="F201" t="s">
        <v>928</v>
      </c>
      <c r="G201" t="s">
        <v>6415</v>
      </c>
      <c r="H201" t="s">
        <v>891</v>
      </c>
      <c r="I201" t="s">
        <v>929</v>
      </c>
    </row>
    <row r="202" spans="1:9" x14ac:dyDescent="0.15">
      <c r="A202" t="s">
        <v>5380</v>
      </c>
      <c r="B202">
        <v>2367</v>
      </c>
      <c r="C202" t="s">
        <v>4379</v>
      </c>
      <c r="D202" t="s">
        <v>931</v>
      </c>
      <c r="E202" t="s">
        <v>4475</v>
      </c>
      <c r="F202" t="s">
        <v>930</v>
      </c>
      <c r="G202" t="s">
        <v>6416</v>
      </c>
      <c r="H202" t="s">
        <v>891</v>
      </c>
      <c r="I202" t="s">
        <v>931</v>
      </c>
    </row>
    <row r="203" spans="1:9" x14ac:dyDescent="0.15">
      <c r="A203" t="s">
        <v>5419</v>
      </c>
      <c r="B203">
        <v>2381</v>
      </c>
      <c r="C203" t="s">
        <v>4379</v>
      </c>
      <c r="D203" t="s">
        <v>933</v>
      </c>
      <c r="E203" t="s">
        <v>4475</v>
      </c>
      <c r="F203" t="s">
        <v>932</v>
      </c>
      <c r="G203" t="s">
        <v>6417</v>
      </c>
      <c r="H203" t="s">
        <v>891</v>
      </c>
      <c r="I203" t="s">
        <v>933</v>
      </c>
    </row>
    <row r="204" spans="1:9" x14ac:dyDescent="0.15">
      <c r="A204" t="s">
        <v>5456</v>
      </c>
      <c r="B204">
        <v>2384</v>
      </c>
      <c r="C204" t="s">
        <v>4379</v>
      </c>
      <c r="D204" t="s">
        <v>935</v>
      </c>
      <c r="E204" t="s">
        <v>4475</v>
      </c>
      <c r="F204" t="s">
        <v>934</v>
      </c>
      <c r="G204" t="s">
        <v>6418</v>
      </c>
      <c r="H204" t="s">
        <v>891</v>
      </c>
      <c r="I204" t="s">
        <v>935</v>
      </c>
    </row>
    <row r="205" spans="1:9" x14ac:dyDescent="0.15">
      <c r="A205" t="s">
        <v>5492</v>
      </c>
      <c r="B205">
        <v>2387</v>
      </c>
      <c r="C205" t="s">
        <v>4379</v>
      </c>
      <c r="D205" t="s">
        <v>937</v>
      </c>
      <c r="E205" t="s">
        <v>4475</v>
      </c>
      <c r="F205" t="s">
        <v>936</v>
      </c>
      <c r="G205" t="s">
        <v>6419</v>
      </c>
      <c r="H205" t="s">
        <v>891</v>
      </c>
      <c r="I205" t="s">
        <v>937</v>
      </c>
    </row>
    <row r="206" spans="1:9" x14ac:dyDescent="0.15">
      <c r="A206" t="s">
        <v>5528</v>
      </c>
      <c r="B206">
        <v>2401</v>
      </c>
      <c r="C206" t="s">
        <v>4379</v>
      </c>
      <c r="D206" t="s">
        <v>939</v>
      </c>
      <c r="E206" t="s">
        <v>4475</v>
      </c>
      <c r="F206" t="s">
        <v>938</v>
      </c>
      <c r="G206" t="s">
        <v>6420</v>
      </c>
      <c r="H206" t="s">
        <v>891</v>
      </c>
      <c r="I206" t="s">
        <v>939</v>
      </c>
    </row>
    <row r="207" spans="1:9" x14ac:dyDescent="0.15">
      <c r="A207" t="s">
        <v>5563</v>
      </c>
      <c r="B207">
        <v>2402</v>
      </c>
      <c r="C207" t="s">
        <v>4379</v>
      </c>
      <c r="D207" t="s">
        <v>941</v>
      </c>
      <c r="E207" t="s">
        <v>4475</v>
      </c>
      <c r="F207" t="s">
        <v>940</v>
      </c>
      <c r="G207" t="s">
        <v>6421</v>
      </c>
      <c r="H207" t="s">
        <v>891</v>
      </c>
      <c r="I207" t="s">
        <v>941</v>
      </c>
    </row>
    <row r="208" spans="1:9" x14ac:dyDescent="0.15">
      <c r="A208" t="s">
        <v>5597</v>
      </c>
      <c r="B208">
        <v>2405</v>
      </c>
      <c r="C208" t="s">
        <v>4379</v>
      </c>
      <c r="D208" t="s">
        <v>943</v>
      </c>
      <c r="E208" t="s">
        <v>4475</v>
      </c>
      <c r="F208" t="s">
        <v>942</v>
      </c>
      <c r="G208" t="s">
        <v>6422</v>
      </c>
      <c r="H208" t="s">
        <v>891</v>
      </c>
      <c r="I208" t="s">
        <v>943</v>
      </c>
    </row>
    <row r="209" spans="1:9" x14ac:dyDescent="0.15">
      <c r="A209" t="s">
        <v>5629</v>
      </c>
      <c r="B209">
        <v>2406</v>
      </c>
      <c r="C209" t="s">
        <v>4379</v>
      </c>
      <c r="D209" t="s">
        <v>945</v>
      </c>
      <c r="E209" t="s">
        <v>4475</v>
      </c>
      <c r="F209" t="s">
        <v>944</v>
      </c>
      <c r="G209" t="s">
        <v>6423</v>
      </c>
      <c r="H209" t="s">
        <v>891</v>
      </c>
      <c r="I209" t="s">
        <v>945</v>
      </c>
    </row>
    <row r="210" spans="1:9" x14ac:dyDescent="0.15">
      <c r="A210" t="s">
        <v>5659</v>
      </c>
      <c r="B210">
        <v>2408</v>
      </c>
      <c r="C210" t="s">
        <v>4379</v>
      </c>
      <c r="D210" t="s">
        <v>947</v>
      </c>
      <c r="E210" t="s">
        <v>4475</v>
      </c>
      <c r="F210" t="s">
        <v>946</v>
      </c>
      <c r="G210" t="s">
        <v>6424</v>
      </c>
      <c r="H210" t="s">
        <v>891</v>
      </c>
      <c r="I210" t="s">
        <v>947</v>
      </c>
    </row>
    <row r="211" spans="1:9" x14ac:dyDescent="0.15">
      <c r="A211" t="s">
        <v>5687</v>
      </c>
      <c r="B211">
        <v>2411</v>
      </c>
      <c r="C211" t="s">
        <v>4379</v>
      </c>
      <c r="D211" t="s">
        <v>949</v>
      </c>
      <c r="E211" t="s">
        <v>4475</v>
      </c>
      <c r="F211" t="s">
        <v>948</v>
      </c>
      <c r="G211" t="s">
        <v>6425</v>
      </c>
      <c r="H211" t="s">
        <v>891</v>
      </c>
      <c r="I211" t="s">
        <v>949</v>
      </c>
    </row>
    <row r="212" spans="1:9" x14ac:dyDescent="0.15">
      <c r="A212" t="s">
        <v>5715</v>
      </c>
      <c r="B212">
        <v>2412</v>
      </c>
      <c r="C212" t="s">
        <v>4379</v>
      </c>
      <c r="D212" t="s">
        <v>951</v>
      </c>
      <c r="E212" t="s">
        <v>4475</v>
      </c>
      <c r="F212" t="s">
        <v>950</v>
      </c>
      <c r="G212" t="s">
        <v>6426</v>
      </c>
      <c r="H212" t="s">
        <v>891</v>
      </c>
      <c r="I212" t="s">
        <v>951</v>
      </c>
    </row>
    <row r="213" spans="1:9" x14ac:dyDescent="0.15">
      <c r="A213" t="s">
        <v>5742</v>
      </c>
      <c r="B213">
        <v>2423</v>
      </c>
      <c r="C213" t="s">
        <v>4379</v>
      </c>
      <c r="D213" t="s">
        <v>953</v>
      </c>
      <c r="E213" t="s">
        <v>4475</v>
      </c>
      <c r="F213" t="s">
        <v>952</v>
      </c>
      <c r="G213" t="s">
        <v>6427</v>
      </c>
      <c r="H213" t="s">
        <v>891</v>
      </c>
      <c r="I213" t="s">
        <v>953</v>
      </c>
    </row>
    <row r="214" spans="1:9" x14ac:dyDescent="0.15">
      <c r="A214" t="s">
        <v>5767</v>
      </c>
      <c r="B214">
        <v>2424</v>
      </c>
      <c r="C214" t="s">
        <v>4379</v>
      </c>
      <c r="D214" t="s">
        <v>955</v>
      </c>
      <c r="E214" t="s">
        <v>4475</v>
      </c>
      <c r="F214" t="s">
        <v>954</v>
      </c>
      <c r="G214" t="s">
        <v>6428</v>
      </c>
      <c r="H214" t="s">
        <v>891</v>
      </c>
      <c r="I214" t="s">
        <v>955</v>
      </c>
    </row>
    <row r="215" spans="1:9" x14ac:dyDescent="0.15">
      <c r="A215" t="s">
        <v>5792</v>
      </c>
      <c r="B215">
        <v>2425</v>
      </c>
      <c r="C215" t="s">
        <v>4379</v>
      </c>
      <c r="D215" t="s">
        <v>957</v>
      </c>
      <c r="E215" t="s">
        <v>4475</v>
      </c>
      <c r="F215" t="s">
        <v>956</v>
      </c>
      <c r="G215" t="s">
        <v>6429</v>
      </c>
      <c r="H215" t="s">
        <v>891</v>
      </c>
      <c r="I215" t="s">
        <v>957</v>
      </c>
    </row>
    <row r="216" spans="1:9" x14ac:dyDescent="0.15">
      <c r="A216" t="s">
        <v>5817</v>
      </c>
      <c r="B216">
        <v>2426</v>
      </c>
      <c r="C216" t="s">
        <v>4379</v>
      </c>
      <c r="D216" t="s">
        <v>959</v>
      </c>
      <c r="E216" t="s">
        <v>4475</v>
      </c>
      <c r="F216" t="s">
        <v>958</v>
      </c>
      <c r="G216" t="s">
        <v>6430</v>
      </c>
      <c r="H216" t="s">
        <v>891</v>
      </c>
      <c r="I216" t="s">
        <v>959</v>
      </c>
    </row>
    <row r="217" spans="1:9" x14ac:dyDescent="0.15">
      <c r="A217" t="s">
        <v>5840</v>
      </c>
      <c r="B217">
        <v>2441</v>
      </c>
      <c r="C217" t="s">
        <v>4379</v>
      </c>
      <c r="D217" t="s">
        <v>961</v>
      </c>
      <c r="E217" t="s">
        <v>4475</v>
      </c>
      <c r="F217" t="s">
        <v>960</v>
      </c>
      <c r="G217" t="s">
        <v>6431</v>
      </c>
      <c r="H217" t="s">
        <v>891</v>
      </c>
      <c r="I217" t="s">
        <v>961</v>
      </c>
    </row>
    <row r="218" spans="1:9" x14ac:dyDescent="0.15">
      <c r="A218" t="s">
        <v>5862</v>
      </c>
      <c r="B218">
        <v>2442</v>
      </c>
      <c r="C218" t="s">
        <v>4379</v>
      </c>
      <c r="D218" t="s">
        <v>963</v>
      </c>
      <c r="E218" t="s">
        <v>4475</v>
      </c>
      <c r="F218" t="s">
        <v>962</v>
      </c>
      <c r="G218" t="s">
        <v>6432</v>
      </c>
      <c r="H218" t="s">
        <v>891</v>
      </c>
      <c r="I218" t="s">
        <v>963</v>
      </c>
    </row>
    <row r="219" spans="1:9" x14ac:dyDescent="0.15">
      <c r="A219" t="s">
        <v>5880</v>
      </c>
      <c r="B219">
        <v>2443</v>
      </c>
      <c r="C219" t="s">
        <v>4379</v>
      </c>
      <c r="D219" t="s">
        <v>965</v>
      </c>
      <c r="E219" t="s">
        <v>4475</v>
      </c>
      <c r="F219" t="s">
        <v>964</v>
      </c>
      <c r="G219" t="s">
        <v>6433</v>
      </c>
      <c r="H219" t="s">
        <v>891</v>
      </c>
      <c r="I219" t="s">
        <v>965</v>
      </c>
    </row>
    <row r="220" spans="1:9" x14ac:dyDescent="0.15">
      <c r="A220" t="s">
        <v>5898</v>
      </c>
      <c r="B220">
        <v>2445</v>
      </c>
      <c r="C220" t="s">
        <v>4379</v>
      </c>
      <c r="D220" t="s">
        <v>967</v>
      </c>
      <c r="E220" t="s">
        <v>4475</v>
      </c>
      <c r="F220" t="s">
        <v>966</v>
      </c>
      <c r="G220" t="s">
        <v>6434</v>
      </c>
      <c r="H220" t="s">
        <v>891</v>
      </c>
      <c r="I220" t="s">
        <v>967</v>
      </c>
    </row>
    <row r="221" spans="1:9" x14ac:dyDescent="0.15">
      <c r="A221" t="s">
        <v>5916</v>
      </c>
      <c r="B221">
        <v>2446</v>
      </c>
      <c r="C221" t="s">
        <v>4379</v>
      </c>
      <c r="D221" t="s">
        <v>969</v>
      </c>
      <c r="E221" t="s">
        <v>4475</v>
      </c>
      <c r="F221" t="s">
        <v>968</v>
      </c>
      <c r="G221" t="s">
        <v>6435</v>
      </c>
      <c r="H221" t="s">
        <v>891</v>
      </c>
      <c r="I221" t="s">
        <v>969</v>
      </c>
    </row>
    <row r="222" spans="1:9" x14ac:dyDescent="0.15">
      <c r="A222" t="s">
        <v>5934</v>
      </c>
      <c r="B222">
        <v>2450</v>
      </c>
      <c r="C222" t="s">
        <v>4379</v>
      </c>
      <c r="D222" t="s">
        <v>971</v>
      </c>
      <c r="E222" t="s">
        <v>4475</v>
      </c>
      <c r="F222" t="s">
        <v>970</v>
      </c>
      <c r="G222" t="s">
        <v>6436</v>
      </c>
      <c r="H222" t="s">
        <v>891</v>
      </c>
      <c r="I222" t="s">
        <v>971</v>
      </c>
    </row>
    <row r="223" spans="1:9" x14ac:dyDescent="0.15">
      <c r="A223" t="s">
        <v>4429</v>
      </c>
      <c r="B223">
        <v>3000</v>
      </c>
      <c r="C223" t="s">
        <v>4380</v>
      </c>
      <c r="D223" t="s">
        <v>973</v>
      </c>
      <c r="E223" t="s">
        <v>4426</v>
      </c>
      <c r="F223" t="s">
        <v>972</v>
      </c>
      <c r="G223" t="s">
        <v>6437</v>
      </c>
      <c r="H223" t="s">
        <v>973</v>
      </c>
    </row>
    <row r="224" spans="1:9" x14ac:dyDescent="0.15">
      <c r="A224" t="s">
        <v>4478</v>
      </c>
      <c r="B224">
        <v>3201</v>
      </c>
      <c r="C224" t="s">
        <v>4380</v>
      </c>
      <c r="D224" t="s">
        <v>975</v>
      </c>
      <c r="E224" t="s">
        <v>4475</v>
      </c>
      <c r="F224" t="s">
        <v>974</v>
      </c>
      <c r="G224" t="s">
        <v>6438</v>
      </c>
      <c r="H224" t="s">
        <v>973</v>
      </c>
      <c r="I224" t="s">
        <v>975</v>
      </c>
    </row>
    <row r="225" spans="1:9" x14ac:dyDescent="0.15">
      <c r="A225" t="s">
        <v>4526</v>
      </c>
      <c r="B225">
        <v>3202</v>
      </c>
      <c r="C225" t="s">
        <v>4380</v>
      </c>
      <c r="D225" t="s">
        <v>977</v>
      </c>
      <c r="E225" t="s">
        <v>4475</v>
      </c>
      <c r="F225" t="s">
        <v>976</v>
      </c>
      <c r="G225" t="s">
        <v>6439</v>
      </c>
      <c r="H225" t="s">
        <v>973</v>
      </c>
      <c r="I225" t="s">
        <v>977</v>
      </c>
    </row>
    <row r="226" spans="1:9" x14ac:dyDescent="0.15">
      <c r="A226" t="s">
        <v>4574</v>
      </c>
      <c r="B226">
        <v>3203</v>
      </c>
      <c r="C226" t="s">
        <v>4380</v>
      </c>
      <c r="D226" t="s">
        <v>979</v>
      </c>
      <c r="E226" t="s">
        <v>4475</v>
      </c>
      <c r="F226" t="s">
        <v>978</v>
      </c>
      <c r="G226" t="s">
        <v>6440</v>
      </c>
      <c r="H226" t="s">
        <v>973</v>
      </c>
      <c r="I226" t="s">
        <v>979</v>
      </c>
    </row>
    <row r="227" spans="1:9" x14ac:dyDescent="0.15">
      <c r="A227" t="s">
        <v>4622</v>
      </c>
      <c r="B227">
        <v>3205</v>
      </c>
      <c r="C227" t="s">
        <v>4380</v>
      </c>
      <c r="D227" t="s">
        <v>981</v>
      </c>
      <c r="E227" t="s">
        <v>4475</v>
      </c>
      <c r="F227" t="s">
        <v>980</v>
      </c>
      <c r="G227" t="s">
        <v>6441</v>
      </c>
      <c r="H227" t="s">
        <v>973</v>
      </c>
      <c r="I227" t="s">
        <v>981</v>
      </c>
    </row>
    <row r="228" spans="1:9" x14ac:dyDescent="0.15">
      <c r="A228" t="s">
        <v>4670</v>
      </c>
      <c r="B228">
        <v>3206</v>
      </c>
      <c r="C228" t="s">
        <v>4380</v>
      </c>
      <c r="D228" t="s">
        <v>983</v>
      </c>
      <c r="E228" t="s">
        <v>4475</v>
      </c>
      <c r="F228" t="s">
        <v>982</v>
      </c>
      <c r="G228" t="s">
        <v>6442</v>
      </c>
      <c r="H228" t="s">
        <v>973</v>
      </c>
      <c r="I228" t="s">
        <v>983</v>
      </c>
    </row>
    <row r="229" spans="1:9" x14ac:dyDescent="0.15">
      <c r="A229" t="s">
        <v>4718</v>
      </c>
      <c r="B229">
        <v>3207</v>
      </c>
      <c r="C229" t="s">
        <v>4380</v>
      </c>
      <c r="D229" t="s">
        <v>985</v>
      </c>
      <c r="E229" t="s">
        <v>4475</v>
      </c>
      <c r="F229" t="s">
        <v>984</v>
      </c>
      <c r="G229" t="s">
        <v>6443</v>
      </c>
      <c r="H229" t="s">
        <v>973</v>
      </c>
      <c r="I229" t="s">
        <v>985</v>
      </c>
    </row>
    <row r="230" spans="1:9" x14ac:dyDescent="0.15">
      <c r="A230" t="s">
        <v>4766</v>
      </c>
      <c r="B230">
        <v>3208</v>
      </c>
      <c r="C230" t="s">
        <v>4380</v>
      </c>
      <c r="D230" t="s">
        <v>987</v>
      </c>
      <c r="E230" t="s">
        <v>4475</v>
      </c>
      <c r="F230" t="s">
        <v>986</v>
      </c>
      <c r="G230" t="s">
        <v>6444</v>
      </c>
      <c r="H230" t="s">
        <v>973</v>
      </c>
      <c r="I230" t="s">
        <v>987</v>
      </c>
    </row>
    <row r="231" spans="1:9" x14ac:dyDescent="0.15">
      <c r="A231" t="s">
        <v>4814</v>
      </c>
      <c r="B231">
        <v>3209</v>
      </c>
      <c r="C231" t="s">
        <v>4380</v>
      </c>
      <c r="D231" t="s">
        <v>989</v>
      </c>
      <c r="E231" t="s">
        <v>4475</v>
      </c>
      <c r="F231" t="s">
        <v>988</v>
      </c>
      <c r="G231" t="s">
        <v>6445</v>
      </c>
      <c r="H231" t="s">
        <v>973</v>
      </c>
      <c r="I231" t="s">
        <v>989</v>
      </c>
    </row>
    <row r="232" spans="1:9" x14ac:dyDescent="0.15">
      <c r="A232" t="s">
        <v>4862</v>
      </c>
      <c r="B232">
        <v>3210</v>
      </c>
      <c r="C232" t="s">
        <v>4380</v>
      </c>
      <c r="D232" t="s">
        <v>991</v>
      </c>
      <c r="E232" t="s">
        <v>4475</v>
      </c>
      <c r="F232" t="s">
        <v>990</v>
      </c>
      <c r="G232" t="s">
        <v>6446</v>
      </c>
      <c r="H232" t="s">
        <v>973</v>
      </c>
      <c r="I232" t="s">
        <v>991</v>
      </c>
    </row>
    <row r="233" spans="1:9" x14ac:dyDescent="0.15">
      <c r="A233" t="s">
        <v>4910</v>
      </c>
      <c r="B233">
        <v>3211</v>
      </c>
      <c r="C233" t="s">
        <v>4380</v>
      </c>
      <c r="D233" t="s">
        <v>993</v>
      </c>
      <c r="E233" t="s">
        <v>4475</v>
      </c>
      <c r="F233" t="s">
        <v>992</v>
      </c>
      <c r="G233" t="s">
        <v>6447</v>
      </c>
      <c r="H233" t="s">
        <v>973</v>
      </c>
      <c r="I233" t="s">
        <v>993</v>
      </c>
    </row>
    <row r="234" spans="1:9" x14ac:dyDescent="0.15">
      <c r="A234" t="s">
        <v>4958</v>
      </c>
      <c r="B234">
        <v>3213</v>
      </c>
      <c r="C234" t="s">
        <v>4380</v>
      </c>
      <c r="D234" t="s">
        <v>995</v>
      </c>
      <c r="E234" t="s">
        <v>4475</v>
      </c>
      <c r="F234" t="s">
        <v>994</v>
      </c>
      <c r="G234" t="s">
        <v>6448</v>
      </c>
      <c r="H234" t="s">
        <v>973</v>
      </c>
      <c r="I234" t="s">
        <v>995</v>
      </c>
    </row>
    <row r="235" spans="1:9" x14ac:dyDescent="0.15">
      <c r="A235" t="s">
        <v>5006</v>
      </c>
      <c r="B235">
        <v>3214</v>
      </c>
      <c r="C235" t="s">
        <v>4380</v>
      </c>
      <c r="D235" t="s">
        <v>997</v>
      </c>
      <c r="E235" t="s">
        <v>4475</v>
      </c>
      <c r="F235" t="s">
        <v>996</v>
      </c>
      <c r="G235" t="s">
        <v>6449</v>
      </c>
      <c r="H235" t="s">
        <v>973</v>
      </c>
      <c r="I235" t="s">
        <v>997</v>
      </c>
    </row>
    <row r="236" spans="1:9" x14ac:dyDescent="0.15">
      <c r="A236" t="s">
        <v>5054</v>
      </c>
      <c r="B236">
        <v>3215</v>
      </c>
      <c r="C236" t="s">
        <v>4380</v>
      </c>
      <c r="D236" t="s">
        <v>999</v>
      </c>
      <c r="E236" t="s">
        <v>4475</v>
      </c>
      <c r="F236" t="s">
        <v>998</v>
      </c>
      <c r="G236" t="s">
        <v>6450</v>
      </c>
      <c r="H236" t="s">
        <v>973</v>
      </c>
      <c r="I236" t="s">
        <v>999</v>
      </c>
    </row>
    <row r="237" spans="1:9" x14ac:dyDescent="0.15">
      <c r="A237" t="s">
        <v>5102</v>
      </c>
      <c r="B237">
        <v>3216</v>
      </c>
      <c r="C237" t="s">
        <v>4380</v>
      </c>
      <c r="D237" t="s">
        <v>1001</v>
      </c>
      <c r="E237" t="s">
        <v>4475</v>
      </c>
      <c r="F237" t="s">
        <v>1000</v>
      </c>
      <c r="G237" t="s">
        <v>6451</v>
      </c>
      <c r="H237" t="s">
        <v>973</v>
      </c>
      <c r="I237" t="s">
        <v>6452</v>
      </c>
    </row>
    <row r="238" spans="1:9" x14ac:dyDescent="0.15">
      <c r="A238" t="s">
        <v>5150</v>
      </c>
      <c r="B238">
        <v>3301</v>
      </c>
      <c r="C238" t="s">
        <v>4380</v>
      </c>
      <c r="D238" t="s">
        <v>1003</v>
      </c>
      <c r="E238" t="s">
        <v>4475</v>
      </c>
      <c r="F238" t="s">
        <v>1002</v>
      </c>
      <c r="G238" t="s">
        <v>6453</v>
      </c>
      <c r="H238" t="s">
        <v>973</v>
      </c>
      <c r="I238" t="s">
        <v>1003</v>
      </c>
    </row>
    <row r="239" spans="1:9" x14ac:dyDescent="0.15">
      <c r="A239" t="s">
        <v>5198</v>
      </c>
      <c r="B239">
        <v>3302</v>
      </c>
      <c r="C239" t="s">
        <v>4380</v>
      </c>
      <c r="D239" t="s">
        <v>1005</v>
      </c>
      <c r="E239" t="s">
        <v>4475</v>
      </c>
      <c r="F239" t="s">
        <v>1004</v>
      </c>
      <c r="G239" t="s">
        <v>6454</v>
      </c>
      <c r="H239" t="s">
        <v>973</v>
      </c>
      <c r="I239" t="s">
        <v>1005</v>
      </c>
    </row>
    <row r="240" spans="1:9" x14ac:dyDescent="0.15">
      <c r="A240" t="s">
        <v>5245</v>
      </c>
      <c r="B240">
        <v>3303</v>
      </c>
      <c r="C240" t="s">
        <v>4380</v>
      </c>
      <c r="D240" t="s">
        <v>1007</v>
      </c>
      <c r="E240" t="s">
        <v>4475</v>
      </c>
      <c r="F240" t="s">
        <v>1006</v>
      </c>
      <c r="G240" t="s">
        <v>6455</v>
      </c>
      <c r="H240" t="s">
        <v>973</v>
      </c>
      <c r="I240" t="s">
        <v>1007</v>
      </c>
    </row>
    <row r="241" spans="1:9" x14ac:dyDescent="0.15">
      <c r="A241" t="s">
        <v>5292</v>
      </c>
      <c r="B241">
        <v>3321</v>
      </c>
      <c r="C241" t="s">
        <v>4380</v>
      </c>
      <c r="D241" t="s">
        <v>1009</v>
      </c>
      <c r="E241" t="s">
        <v>4475</v>
      </c>
      <c r="F241" t="s">
        <v>1008</v>
      </c>
      <c r="G241" t="s">
        <v>6456</v>
      </c>
      <c r="H241" t="s">
        <v>973</v>
      </c>
      <c r="I241" t="s">
        <v>1009</v>
      </c>
    </row>
    <row r="242" spans="1:9" x14ac:dyDescent="0.15">
      <c r="A242" t="s">
        <v>5337</v>
      </c>
      <c r="B242">
        <v>3322</v>
      </c>
      <c r="C242" t="s">
        <v>4380</v>
      </c>
      <c r="D242" t="s">
        <v>1011</v>
      </c>
      <c r="E242" t="s">
        <v>4475</v>
      </c>
      <c r="F242" t="s">
        <v>1010</v>
      </c>
      <c r="G242" t="s">
        <v>6457</v>
      </c>
      <c r="H242" t="s">
        <v>973</v>
      </c>
      <c r="I242" t="s">
        <v>1011</v>
      </c>
    </row>
    <row r="243" spans="1:9" x14ac:dyDescent="0.15">
      <c r="A243" t="s">
        <v>5381</v>
      </c>
      <c r="B243">
        <v>3366</v>
      </c>
      <c r="C243" t="s">
        <v>4380</v>
      </c>
      <c r="D243" t="s">
        <v>1013</v>
      </c>
      <c r="E243" t="s">
        <v>4475</v>
      </c>
      <c r="F243" t="s">
        <v>1012</v>
      </c>
      <c r="G243" t="s">
        <v>6458</v>
      </c>
      <c r="H243" t="s">
        <v>973</v>
      </c>
      <c r="I243" t="s">
        <v>1013</v>
      </c>
    </row>
    <row r="244" spans="1:9" x14ac:dyDescent="0.15">
      <c r="A244" t="s">
        <v>5420</v>
      </c>
      <c r="B244">
        <v>3381</v>
      </c>
      <c r="C244" t="s">
        <v>4380</v>
      </c>
      <c r="D244" t="s">
        <v>6459</v>
      </c>
      <c r="E244" t="s">
        <v>4475</v>
      </c>
      <c r="F244" t="s">
        <v>1014</v>
      </c>
      <c r="G244" t="s">
        <v>6460</v>
      </c>
      <c r="H244" t="s">
        <v>973</v>
      </c>
      <c r="I244" t="s">
        <v>1015</v>
      </c>
    </row>
    <row r="245" spans="1:9" x14ac:dyDescent="0.15">
      <c r="A245" t="s">
        <v>5457</v>
      </c>
      <c r="B245">
        <v>3402</v>
      </c>
      <c r="C245" t="s">
        <v>4380</v>
      </c>
      <c r="D245" t="s">
        <v>1017</v>
      </c>
      <c r="E245" t="s">
        <v>4475</v>
      </c>
      <c r="F245" t="s">
        <v>1016</v>
      </c>
      <c r="G245" t="s">
        <v>6461</v>
      </c>
      <c r="H245" t="s">
        <v>973</v>
      </c>
      <c r="I245" t="s">
        <v>1017</v>
      </c>
    </row>
    <row r="246" spans="1:9" x14ac:dyDescent="0.15">
      <c r="A246" t="s">
        <v>5493</v>
      </c>
      <c r="B246">
        <v>3441</v>
      </c>
      <c r="C246" t="s">
        <v>4380</v>
      </c>
      <c r="D246" t="s">
        <v>1019</v>
      </c>
      <c r="E246" t="s">
        <v>4475</v>
      </c>
      <c r="F246" t="s">
        <v>1018</v>
      </c>
      <c r="G246" t="s">
        <v>6462</v>
      </c>
      <c r="H246" t="s">
        <v>973</v>
      </c>
      <c r="I246" t="s">
        <v>1019</v>
      </c>
    </row>
    <row r="247" spans="1:9" x14ac:dyDescent="0.15">
      <c r="A247" t="s">
        <v>5529</v>
      </c>
      <c r="B247">
        <v>3461</v>
      </c>
      <c r="C247" t="s">
        <v>4380</v>
      </c>
      <c r="D247" t="s">
        <v>1021</v>
      </c>
      <c r="E247" t="s">
        <v>4475</v>
      </c>
      <c r="F247" t="s">
        <v>1020</v>
      </c>
      <c r="G247" t="s">
        <v>6463</v>
      </c>
      <c r="H247" t="s">
        <v>973</v>
      </c>
      <c r="I247" t="s">
        <v>1021</v>
      </c>
    </row>
    <row r="248" spans="1:9" x14ac:dyDescent="0.15">
      <c r="A248" t="s">
        <v>5564</v>
      </c>
      <c r="B248">
        <v>3482</v>
      </c>
      <c r="C248" t="s">
        <v>4380</v>
      </c>
      <c r="D248" t="s">
        <v>1023</v>
      </c>
      <c r="E248" t="s">
        <v>4475</v>
      </c>
      <c r="F248" t="s">
        <v>1022</v>
      </c>
      <c r="G248" t="s">
        <v>6464</v>
      </c>
      <c r="H248" t="s">
        <v>973</v>
      </c>
      <c r="I248" t="s">
        <v>1023</v>
      </c>
    </row>
    <row r="249" spans="1:9" x14ac:dyDescent="0.15">
      <c r="A249" t="s">
        <v>5598</v>
      </c>
      <c r="B249">
        <v>3483</v>
      </c>
      <c r="C249" t="s">
        <v>4380</v>
      </c>
      <c r="D249" t="s">
        <v>1025</v>
      </c>
      <c r="E249" t="s">
        <v>4475</v>
      </c>
      <c r="F249" t="s">
        <v>1024</v>
      </c>
      <c r="G249" t="s">
        <v>6465</v>
      </c>
      <c r="H249" t="s">
        <v>973</v>
      </c>
      <c r="I249" t="s">
        <v>1025</v>
      </c>
    </row>
    <row r="250" spans="1:9" x14ac:dyDescent="0.15">
      <c r="A250" t="s">
        <v>5630</v>
      </c>
      <c r="B250">
        <v>3484</v>
      </c>
      <c r="C250" t="s">
        <v>4380</v>
      </c>
      <c r="D250" t="s">
        <v>1027</v>
      </c>
      <c r="E250" t="s">
        <v>4475</v>
      </c>
      <c r="F250" t="s">
        <v>1026</v>
      </c>
      <c r="G250" t="s">
        <v>6466</v>
      </c>
      <c r="H250" t="s">
        <v>973</v>
      </c>
      <c r="I250" t="s">
        <v>1027</v>
      </c>
    </row>
    <row r="251" spans="1:9" x14ac:dyDescent="0.15">
      <c r="A251" t="s">
        <v>5660</v>
      </c>
      <c r="B251">
        <v>3485</v>
      </c>
      <c r="C251" t="s">
        <v>4380</v>
      </c>
      <c r="D251" t="s">
        <v>1029</v>
      </c>
      <c r="E251" t="s">
        <v>4475</v>
      </c>
      <c r="F251" t="s">
        <v>1028</v>
      </c>
      <c r="G251" t="s">
        <v>6467</v>
      </c>
      <c r="H251" t="s">
        <v>973</v>
      </c>
      <c r="I251" t="s">
        <v>1029</v>
      </c>
    </row>
    <row r="252" spans="1:9" x14ac:dyDescent="0.15">
      <c r="A252" t="s">
        <v>5688</v>
      </c>
      <c r="B252">
        <v>3501</v>
      </c>
      <c r="C252" t="s">
        <v>4380</v>
      </c>
      <c r="D252" t="s">
        <v>1031</v>
      </c>
      <c r="E252" t="s">
        <v>4475</v>
      </c>
      <c r="F252" t="s">
        <v>1030</v>
      </c>
      <c r="G252" t="s">
        <v>6468</v>
      </c>
      <c r="H252" t="s">
        <v>973</v>
      </c>
      <c r="I252" t="s">
        <v>1031</v>
      </c>
    </row>
    <row r="253" spans="1:9" x14ac:dyDescent="0.15">
      <c r="A253" t="s">
        <v>5716</v>
      </c>
      <c r="B253">
        <v>3503</v>
      </c>
      <c r="C253" t="s">
        <v>4380</v>
      </c>
      <c r="D253" t="s">
        <v>1033</v>
      </c>
      <c r="E253" t="s">
        <v>4475</v>
      </c>
      <c r="F253" t="s">
        <v>1032</v>
      </c>
      <c r="G253" t="s">
        <v>6469</v>
      </c>
      <c r="H253" t="s">
        <v>973</v>
      </c>
      <c r="I253" t="s">
        <v>1033</v>
      </c>
    </row>
    <row r="254" spans="1:9" x14ac:dyDescent="0.15">
      <c r="A254" t="s">
        <v>5743</v>
      </c>
      <c r="B254">
        <v>3506</v>
      </c>
      <c r="C254" t="s">
        <v>4380</v>
      </c>
      <c r="D254" t="s">
        <v>1035</v>
      </c>
      <c r="E254" t="s">
        <v>4475</v>
      </c>
      <c r="F254" t="s">
        <v>1034</v>
      </c>
      <c r="G254" t="s">
        <v>6470</v>
      </c>
      <c r="H254" t="s">
        <v>973</v>
      </c>
      <c r="I254" t="s">
        <v>1035</v>
      </c>
    </row>
    <row r="255" spans="1:9" x14ac:dyDescent="0.15">
      <c r="A255" t="s">
        <v>5768</v>
      </c>
      <c r="B255">
        <v>3507</v>
      </c>
      <c r="C255" t="s">
        <v>4380</v>
      </c>
      <c r="D255" t="s">
        <v>1037</v>
      </c>
      <c r="E255" t="s">
        <v>4475</v>
      </c>
      <c r="F255" t="s">
        <v>1036</v>
      </c>
      <c r="G255" t="s">
        <v>6471</v>
      </c>
      <c r="H255" t="s">
        <v>973</v>
      </c>
      <c r="I255" t="s">
        <v>1037</v>
      </c>
    </row>
    <row r="256" spans="1:9" x14ac:dyDescent="0.15">
      <c r="A256" t="s">
        <v>5793</v>
      </c>
      <c r="B256">
        <v>3524</v>
      </c>
      <c r="C256" t="s">
        <v>4380</v>
      </c>
      <c r="D256" t="s">
        <v>1039</v>
      </c>
      <c r="E256" t="s">
        <v>4475</v>
      </c>
      <c r="F256" t="s">
        <v>1038</v>
      </c>
      <c r="G256" t="s">
        <v>6472</v>
      </c>
      <c r="H256" t="s">
        <v>973</v>
      </c>
      <c r="I256" t="s">
        <v>1039</v>
      </c>
    </row>
    <row r="257" spans="1:9" x14ac:dyDescent="0.15">
      <c r="A257" t="s">
        <v>4430</v>
      </c>
      <c r="B257">
        <v>4000</v>
      </c>
      <c r="C257" t="s">
        <v>4381</v>
      </c>
      <c r="D257" t="s">
        <v>1041</v>
      </c>
      <c r="E257" t="s">
        <v>4426</v>
      </c>
      <c r="F257" t="s">
        <v>1040</v>
      </c>
      <c r="G257" t="s">
        <v>6473</v>
      </c>
      <c r="H257" t="s">
        <v>1041</v>
      </c>
    </row>
    <row r="258" spans="1:9" x14ac:dyDescent="0.15">
      <c r="A258" t="s">
        <v>4479</v>
      </c>
      <c r="B258">
        <v>4100</v>
      </c>
      <c r="C258" t="s">
        <v>4381</v>
      </c>
      <c r="D258" t="s">
        <v>1043</v>
      </c>
      <c r="E258" t="s">
        <v>4475</v>
      </c>
      <c r="F258" t="s">
        <v>1042</v>
      </c>
      <c r="G258" t="s">
        <v>6474</v>
      </c>
      <c r="H258" t="s">
        <v>1041</v>
      </c>
      <c r="I258" t="s">
        <v>1043</v>
      </c>
    </row>
    <row r="259" spans="1:9" x14ac:dyDescent="0.15">
      <c r="A259" t="s">
        <v>4527</v>
      </c>
      <c r="B259">
        <v>4202</v>
      </c>
      <c r="C259" t="s">
        <v>4381</v>
      </c>
      <c r="D259" t="s">
        <v>1045</v>
      </c>
      <c r="E259" t="s">
        <v>4475</v>
      </c>
      <c r="F259" t="s">
        <v>1044</v>
      </c>
      <c r="G259" t="s">
        <v>6475</v>
      </c>
      <c r="H259" t="s">
        <v>1041</v>
      </c>
      <c r="I259" t="s">
        <v>1045</v>
      </c>
    </row>
    <row r="260" spans="1:9" x14ac:dyDescent="0.15">
      <c r="A260" t="s">
        <v>4575</v>
      </c>
      <c r="B260">
        <v>4203</v>
      </c>
      <c r="C260" t="s">
        <v>4381</v>
      </c>
      <c r="D260" t="s">
        <v>1047</v>
      </c>
      <c r="E260" t="s">
        <v>4475</v>
      </c>
      <c r="F260" t="s">
        <v>1046</v>
      </c>
      <c r="G260" t="s">
        <v>6476</v>
      </c>
      <c r="H260" t="s">
        <v>1041</v>
      </c>
      <c r="I260" t="s">
        <v>1047</v>
      </c>
    </row>
    <row r="261" spans="1:9" x14ac:dyDescent="0.15">
      <c r="A261" t="s">
        <v>4623</v>
      </c>
      <c r="B261">
        <v>4205</v>
      </c>
      <c r="C261" t="s">
        <v>4381</v>
      </c>
      <c r="D261" t="s">
        <v>1049</v>
      </c>
      <c r="E261" t="s">
        <v>4475</v>
      </c>
      <c r="F261" t="s">
        <v>1048</v>
      </c>
      <c r="G261" t="s">
        <v>6477</v>
      </c>
      <c r="H261" t="s">
        <v>1041</v>
      </c>
      <c r="I261" t="s">
        <v>1049</v>
      </c>
    </row>
    <row r="262" spans="1:9" x14ac:dyDescent="0.15">
      <c r="A262" t="s">
        <v>4671</v>
      </c>
      <c r="B262">
        <v>4206</v>
      </c>
      <c r="C262" t="s">
        <v>4381</v>
      </c>
      <c r="D262" t="s">
        <v>1051</v>
      </c>
      <c r="E262" t="s">
        <v>4475</v>
      </c>
      <c r="F262" t="s">
        <v>1050</v>
      </c>
      <c r="G262" t="s">
        <v>6478</v>
      </c>
      <c r="H262" t="s">
        <v>1041</v>
      </c>
      <c r="I262" t="s">
        <v>1051</v>
      </c>
    </row>
    <row r="263" spans="1:9" x14ac:dyDescent="0.15">
      <c r="A263" t="s">
        <v>4719</v>
      </c>
      <c r="B263">
        <v>4207</v>
      </c>
      <c r="C263" t="s">
        <v>4381</v>
      </c>
      <c r="D263" t="s">
        <v>1053</v>
      </c>
      <c r="E263" t="s">
        <v>4475</v>
      </c>
      <c r="F263" t="s">
        <v>1052</v>
      </c>
      <c r="G263" t="s">
        <v>6479</v>
      </c>
      <c r="H263" t="s">
        <v>1041</v>
      </c>
      <c r="I263" t="s">
        <v>1053</v>
      </c>
    </row>
    <row r="264" spans="1:9" x14ac:dyDescent="0.15">
      <c r="A264" t="s">
        <v>4767</v>
      </c>
      <c r="B264">
        <v>4208</v>
      </c>
      <c r="C264" t="s">
        <v>4381</v>
      </c>
      <c r="D264" t="s">
        <v>1055</v>
      </c>
      <c r="E264" t="s">
        <v>4475</v>
      </c>
      <c r="F264" t="s">
        <v>1054</v>
      </c>
      <c r="G264" t="s">
        <v>6480</v>
      </c>
      <c r="H264" t="s">
        <v>1041</v>
      </c>
      <c r="I264" t="s">
        <v>1055</v>
      </c>
    </row>
    <row r="265" spans="1:9" x14ac:dyDescent="0.15">
      <c r="A265" t="s">
        <v>4815</v>
      </c>
      <c r="B265">
        <v>4209</v>
      </c>
      <c r="C265" t="s">
        <v>4381</v>
      </c>
      <c r="D265" t="s">
        <v>1057</v>
      </c>
      <c r="E265" t="s">
        <v>4475</v>
      </c>
      <c r="F265" t="s">
        <v>1056</v>
      </c>
      <c r="G265" t="s">
        <v>6481</v>
      </c>
      <c r="H265" t="s">
        <v>1041</v>
      </c>
      <c r="I265" t="s">
        <v>1057</v>
      </c>
    </row>
    <row r="266" spans="1:9" x14ac:dyDescent="0.15">
      <c r="A266" t="s">
        <v>4863</v>
      </c>
      <c r="B266">
        <v>4211</v>
      </c>
      <c r="C266" t="s">
        <v>4381</v>
      </c>
      <c r="D266" t="s">
        <v>1059</v>
      </c>
      <c r="E266" t="s">
        <v>4475</v>
      </c>
      <c r="F266" t="s">
        <v>1058</v>
      </c>
      <c r="G266" t="s">
        <v>6482</v>
      </c>
      <c r="H266" t="s">
        <v>1041</v>
      </c>
      <c r="I266" t="s">
        <v>1059</v>
      </c>
    </row>
    <row r="267" spans="1:9" x14ac:dyDescent="0.15">
      <c r="A267" t="s">
        <v>4911</v>
      </c>
      <c r="B267">
        <v>4212</v>
      </c>
      <c r="C267" t="s">
        <v>4381</v>
      </c>
      <c r="D267" t="s">
        <v>1061</v>
      </c>
      <c r="E267" t="s">
        <v>4475</v>
      </c>
      <c r="F267" t="s">
        <v>1060</v>
      </c>
      <c r="G267" t="s">
        <v>6483</v>
      </c>
      <c r="H267" t="s">
        <v>1041</v>
      </c>
      <c r="I267" t="s">
        <v>1061</v>
      </c>
    </row>
    <row r="268" spans="1:9" x14ac:dyDescent="0.15">
      <c r="A268" t="s">
        <v>4959</v>
      </c>
      <c r="B268">
        <v>4213</v>
      </c>
      <c r="C268" t="s">
        <v>4381</v>
      </c>
      <c r="D268" t="s">
        <v>1063</v>
      </c>
      <c r="E268" t="s">
        <v>4475</v>
      </c>
      <c r="F268" t="s">
        <v>1062</v>
      </c>
      <c r="G268" t="s">
        <v>6484</v>
      </c>
      <c r="H268" t="s">
        <v>1041</v>
      </c>
      <c r="I268" t="s">
        <v>1063</v>
      </c>
    </row>
    <row r="269" spans="1:9" x14ac:dyDescent="0.15">
      <c r="A269" t="s">
        <v>5007</v>
      </c>
      <c r="B269">
        <v>4214</v>
      </c>
      <c r="C269" t="s">
        <v>4381</v>
      </c>
      <c r="D269" t="s">
        <v>1065</v>
      </c>
      <c r="E269" t="s">
        <v>4475</v>
      </c>
      <c r="F269" t="s">
        <v>1064</v>
      </c>
      <c r="G269" t="s">
        <v>6485</v>
      </c>
      <c r="H269" t="s">
        <v>1041</v>
      </c>
      <c r="I269" t="s">
        <v>1065</v>
      </c>
    </row>
    <row r="270" spans="1:9" x14ac:dyDescent="0.15">
      <c r="A270" t="s">
        <v>5055</v>
      </c>
      <c r="B270">
        <v>4215</v>
      </c>
      <c r="C270" t="s">
        <v>4381</v>
      </c>
      <c r="D270" t="s">
        <v>1067</v>
      </c>
      <c r="E270" t="s">
        <v>4475</v>
      </c>
      <c r="F270" t="s">
        <v>1066</v>
      </c>
      <c r="G270" t="s">
        <v>6486</v>
      </c>
      <c r="H270" t="s">
        <v>1041</v>
      </c>
      <c r="I270" t="s">
        <v>1067</v>
      </c>
    </row>
    <row r="271" spans="1:9" x14ac:dyDescent="0.15">
      <c r="A271" t="s">
        <v>5103</v>
      </c>
      <c r="B271">
        <v>4216</v>
      </c>
      <c r="C271" t="s">
        <v>4381</v>
      </c>
      <c r="D271" t="s">
        <v>1069</v>
      </c>
      <c r="E271" t="s">
        <v>4475</v>
      </c>
      <c r="F271" t="s">
        <v>1068</v>
      </c>
      <c r="G271" t="s">
        <v>6487</v>
      </c>
      <c r="H271" t="s">
        <v>1041</v>
      </c>
      <c r="I271" t="s">
        <v>6488</v>
      </c>
    </row>
    <row r="272" spans="1:9" x14ac:dyDescent="0.15">
      <c r="A272" t="s">
        <v>5151</v>
      </c>
      <c r="B272">
        <v>4301</v>
      </c>
      <c r="C272" t="s">
        <v>4381</v>
      </c>
      <c r="D272" t="s">
        <v>1071</v>
      </c>
      <c r="E272" t="s">
        <v>4475</v>
      </c>
      <c r="F272" t="s">
        <v>1070</v>
      </c>
      <c r="G272" t="s">
        <v>6489</v>
      </c>
      <c r="H272" t="s">
        <v>1041</v>
      </c>
      <c r="I272" t="s">
        <v>1071</v>
      </c>
    </row>
    <row r="273" spans="1:9" x14ac:dyDescent="0.15">
      <c r="A273" t="s">
        <v>5199</v>
      </c>
      <c r="B273">
        <v>4302</v>
      </c>
      <c r="C273" t="s">
        <v>4381</v>
      </c>
      <c r="D273" t="s">
        <v>1073</v>
      </c>
      <c r="E273" t="s">
        <v>4475</v>
      </c>
      <c r="F273" t="s">
        <v>1072</v>
      </c>
      <c r="G273" t="s">
        <v>6490</v>
      </c>
      <c r="H273" t="s">
        <v>1041</v>
      </c>
      <c r="I273" t="s">
        <v>1073</v>
      </c>
    </row>
    <row r="274" spans="1:9" x14ac:dyDescent="0.15">
      <c r="A274" t="s">
        <v>5246</v>
      </c>
      <c r="B274">
        <v>4321</v>
      </c>
      <c r="C274" t="s">
        <v>4381</v>
      </c>
      <c r="D274" t="s">
        <v>1075</v>
      </c>
      <c r="E274" t="s">
        <v>4475</v>
      </c>
      <c r="F274" t="s">
        <v>1074</v>
      </c>
      <c r="G274" t="s">
        <v>6491</v>
      </c>
      <c r="H274" t="s">
        <v>1041</v>
      </c>
      <c r="I274" t="s">
        <v>1075</v>
      </c>
    </row>
    <row r="275" spans="1:9" x14ac:dyDescent="0.15">
      <c r="A275" t="s">
        <v>5293</v>
      </c>
      <c r="B275">
        <v>4322</v>
      </c>
      <c r="C275" t="s">
        <v>4381</v>
      </c>
      <c r="D275" t="s">
        <v>1077</v>
      </c>
      <c r="E275" t="s">
        <v>4475</v>
      </c>
      <c r="F275" t="s">
        <v>1076</v>
      </c>
      <c r="G275" t="s">
        <v>6492</v>
      </c>
      <c r="H275" t="s">
        <v>1041</v>
      </c>
      <c r="I275" t="s">
        <v>1077</v>
      </c>
    </row>
    <row r="276" spans="1:9" x14ac:dyDescent="0.15">
      <c r="A276" t="s">
        <v>5338</v>
      </c>
      <c r="B276">
        <v>4323</v>
      </c>
      <c r="C276" t="s">
        <v>4381</v>
      </c>
      <c r="D276" t="s">
        <v>1079</v>
      </c>
      <c r="E276" t="s">
        <v>4475</v>
      </c>
      <c r="F276" t="s">
        <v>1078</v>
      </c>
      <c r="G276" t="s">
        <v>6493</v>
      </c>
      <c r="H276" t="s">
        <v>1041</v>
      </c>
      <c r="I276" t="s">
        <v>1079</v>
      </c>
    </row>
    <row r="277" spans="1:9" x14ac:dyDescent="0.15">
      <c r="A277" t="s">
        <v>5382</v>
      </c>
      <c r="B277">
        <v>4324</v>
      </c>
      <c r="C277" t="s">
        <v>4381</v>
      </c>
      <c r="D277" t="s">
        <v>1081</v>
      </c>
      <c r="E277" t="s">
        <v>4475</v>
      </c>
      <c r="F277" t="s">
        <v>1080</v>
      </c>
      <c r="G277" t="s">
        <v>6494</v>
      </c>
      <c r="H277" t="s">
        <v>1041</v>
      </c>
      <c r="I277" t="s">
        <v>1081</v>
      </c>
    </row>
    <row r="278" spans="1:9" x14ac:dyDescent="0.15">
      <c r="A278" t="s">
        <v>5421</v>
      </c>
      <c r="B278">
        <v>4341</v>
      </c>
      <c r="C278" t="s">
        <v>4381</v>
      </c>
      <c r="D278" t="s">
        <v>1083</v>
      </c>
      <c r="E278" t="s">
        <v>4475</v>
      </c>
      <c r="F278" t="s">
        <v>1082</v>
      </c>
      <c r="G278" t="s">
        <v>6495</v>
      </c>
      <c r="H278" t="s">
        <v>1041</v>
      </c>
      <c r="I278" t="s">
        <v>1083</v>
      </c>
    </row>
    <row r="279" spans="1:9" x14ac:dyDescent="0.15">
      <c r="A279" t="s">
        <v>5458</v>
      </c>
      <c r="B279">
        <v>4361</v>
      </c>
      <c r="C279" t="s">
        <v>4381</v>
      </c>
      <c r="D279" t="s">
        <v>1085</v>
      </c>
      <c r="E279" t="s">
        <v>4475</v>
      </c>
      <c r="F279" t="s">
        <v>1084</v>
      </c>
      <c r="G279" t="s">
        <v>6496</v>
      </c>
      <c r="H279" t="s">
        <v>1041</v>
      </c>
      <c r="I279" t="s">
        <v>1085</v>
      </c>
    </row>
    <row r="280" spans="1:9" x14ac:dyDescent="0.15">
      <c r="A280" t="s">
        <v>5494</v>
      </c>
      <c r="B280">
        <v>4362</v>
      </c>
      <c r="C280" t="s">
        <v>4381</v>
      </c>
      <c r="D280" t="s">
        <v>1087</v>
      </c>
      <c r="E280" t="s">
        <v>4475</v>
      </c>
      <c r="F280" t="s">
        <v>1086</v>
      </c>
      <c r="G280" t="s">
        <v>6497</v>
      </c>
      <c r="H280" t="s">
        <v>1041</v>
      </c>
      <c r="I280" t="s">
        <v>1087</v>
      </c>
    </row>
    <row r="281" spans="1:9" x14ac:dyDescent="0.15">
      <c r="A281" t="s">
        <v>5530</v>
      </c>
      <c r="B281">
        <v>4401</v>
      </c>
      <c r="C281" t="s">
        <v>4381</v>
      </c>
      <c r="D281" t="s">
        <v>1089</v>
      </c>
      <c r="E281" t="s">
        <v>4475</v>
      </c>
      <c r="F281" t="s">
        <v>1088</v>
      </c>
      <c r="G281" t="s">
        <v>6498</v>
      </c>
      <c r="H281" t="s">
        <v>1041</v>
      </c>
      <c r="I281" t="s">
        <v>1089</v>
      </c>
    </row>
    <row r="282" spans="1:9" x14ac:dyDescent="0.15">
      <c r="A282" t="s">
        <v>5565</v>
      </c>
      <c r="B282">
        <v>4404</v>
      </c>
      <c r="C282" t="s">
        <v>4381</v>
      </c>
      <c r="D282" t="s">
        <v>1091</v>
      </c>
      <c r="E282" t="s">
        <v>4475</v>
      </c>
      <c r="F282" t="s">
        <v>1090</v>
      </c>
      <c r="G282" t="s">
        <v>6499</v>
      </c>
      <c r="H282" t="s">
        <v>1041</v>
      </c>
      <c r="I282" t="s">
        <v>1091</v>
      </c>
    </row>
    <row r="283" spans="1:9" x14ac:dyDescent="0.15">
      <c r="A283" t="s">
        <v>5599</v>
      </c>
      <c r="B283">
        <v>4406</v>
      </c>
      <c r="C283" t="s">
        <v>4381</v>
      </c>
      <c r="D283" t="s">
        <v>1093</v>
      </c>
      <c r="E283" t="s">
        <v>4475</v>
      </c>
      <c r="F283" t="s">
        <v>1092</v>
      </c>
      <c r="G283" t="s">
        <v>6500</v>
      </c>
      <c r="H283" t="s">
        <v>1041</v>
      </c>
      <c r="I283" t="s">
        <v>1093</v>
      </c>
    </row>
    <row r="284" spans="1:9" x14ac:dyDescent="0.15">
      <c r="A284" t="s">
        <v>5631</v>
      </c>
      <c r="B284">
        <v>4421</v>
      </c>
      <c r="C284" t="s">
        <v>4381</v>
      </c>
      <c r="D284" t="s">
        <v>1095</v>
      </c>
      <c r="E284" t="s">
        <v>4475</v>
      </c>
      <c r="F284" t="s">
        <v>1094</v>
      </c>
      <c r="G284" t="s">
        <v>6501</v>
      </c>
      <c r="H284" t="s">
        <v>1041</v>
      </c>
      <c r="I284" t="s">
        <v>1095</v>
      </c>
    </row>
    <row r="285" spans="1:9" x14ac:dyDescent="0.15">
      <c r="A285" t="s">
        <v>5661</v>
      </c>
      <c r="B285">
        <v>4422</v>
      </c>
      <c r="C285" t="s">
        <v>4381</v>
      </c>
      <c r="D285" t="s">
        <v>1097</v>
      </c>
      <c r="E285" t="s">
        <v>4475</v>
      </c>
      <c r="F285" t="s">
        <v>1096</v>
      </c>
      <c r="G285" t="s">
        <v>6502</v>
      </c>
      <c r="H285" t="s">
        <v>1041</v>
      </c>
      <c r="I285" t="s">
        <v>1097</v>
      </c>
    </row>
    <row r="286" spans="1:9" x14ac:dyDescent="0.15">
      <c r="A286" t="s">
        <v>5689</v>
      </c>
      <c r="B286">
        <v>4424</v>
      </c>
      <c r="C286" t="s">
        <v>4381</v>
      </c>
      <c r="D286" t="s">
        <v>1099</v>
      </c>
      <c r="E286" t="s">
        <v>4475</v>
      </c>
      <c r="F286" t="s">
        <v>1098</v>
      </c>
      <c r="G286" t="s">
        <v>6503</v>
      </c>
      <c r="H286" t="s">
        <v>1041</v>
      </c>
      <c r="I286" t="s">
        <v>1099</v>
      </c>
    </row>
    <row r="287" spans="1:9" x14ac:dyDescent="0.15">
      <c r="A287" t="s">
        <v>5717</v>
      </c>
      <c r="B287">
        <v>4444</v>
      </c>
      <c r="C287" t="s">
        <v>4381</v>
      </c>
      <c r="D287" t="s">
        <v>1101</v>
      </c>
      <c r="E287" t="s">
        <v>4475</v>
      </c>
      <c r="F287" t="s">
        <v>1100</v>
      </c>
      <c r="G287" t="s">
        <v>6504</v>
      </c>
      <c r="H287" t="s">
        <v>1041</v>
      </c>
      <c r="I287" t="s">
        <v>1101</v>
      </c>
    </row>
    <row r="288" spans="1:9" x14ac:dyDescent="0.15">
      <c r="A288" t="s">
        <v>5744</v>
      </c>
      <c r="B288">
        <v>4445</v>
      </c>
      <c r="C288" t="s">
        <v>4381</v>
      </c>
      <c r="D288" t="s">
        <v>1103</v>
      </c>
      <c r="E288" t="s">
        <v>4475</v>
      </c>
      <c r="F288" t="s">
        <v>1102</v>
      </c>
      <c r="G288" t="s">
        <v>6505</v>
      </c>
      <c r="H288" t="s">
        <v>1041</v>
      </c>
      <c r="I288" t="s">
        <v>1103</v>
      </c>
    </row>
    <row r="289" spans="1:9" x14ac:dyDescent="0.15">
      <c r="A289" t="s">
        <v>5769</v>
      </c>
      <c r="B289">
        <v>4501</v>
      </c>
      <c r="C289" t="s">
        <v>4381</v>
      </c>
      <c r="D289" t="s">
        <v>1105</v>
      </c>
      <c r="E289" t="s">
        <v>4475</v>
      </c>
      <c r="F289" t="s">
        <v>1104</v>
      </c>
      <c r="G289" t="s">
        <v>6506</v>
      </c>
      <c r="H289" t="s">
        <v>1041</v>
      </c>
      <c r="I289" t="s">
        <v>1105</v>
      </c>
    </row>
    <row r="290" spans="1:9" x14ac:dyDescent="0.15">
      <c r="A290" t="s">
        <v>5794</v>
      </c>
      <c r="B290">
        <v>4505</v>
      </c>
      <c r="C290" t="s">
        <v>4381</v>
      </c>
      <c r="D290" t="s">
        <v>1107</v>
      </c>
      <c r="E290" t="s">
        <v>4475</v>
      </c>
      <c r="F290" t="s">
        <v>1106</v>
      </c>
      <c r="G290" t="s">
        <v>6507</v>
      </c>
      <c r="H290" t="s">
        <v>1041</v>
      </c>
      <c r="I290" t="s">
        <v>1107</v>
      </c>
    </row>
    <row r="291" spans="1:9" x14ac:dyDescent="0.15">
      <c r="A291" t="s">
        <v>5818</v>
      </c>
      <c r="B291">
        <v>4581</v>
      </c>
      <c r="C291" t="s">
        <v>4381</v>
      </c>
      <c r="D291" t="s">
        <v>1109</v>
      </c>
      <c r="E291" t="s">
        <v>4475</v>
      </c>
      <c r="F291" t="s">
        <v>1108</v>
      </c>
      <c r="G291" t="s">
        <v>6508</v>
      </c>
      <c r="H291" t="s">
        <v>1041</v>
      </c>
      <c r="I291" t="s">
        <v>1109</v>
      </c>
    </row>
    <row r="292" spans="1:9" x14ac:dyDescent="0.15">
      <c r="A292" t="s">
        <v>5841</v>
      </c>
      <c r="B292">
        <v>4606</v>
      </c>
      <c r="C292" t="s">
        <v>4381</v>
      </c>
      <c r="D292" t="s">
        <v>1111</v>
      </c>
      <c r="E292" t="s">
        <v>4475</v>
      </c>
      <c r="F292" t="s">
        <v>1110</v>
      </c>
      <c r="G292" t="s">
        <v>6509</v>
      </c>
      <c r="H292" t="s">
        <v>1041</v>
      </c>
      <c r="I292" t="s">
        <v>1111</v>
      </c>
    </row>
    <row r="293" spans="1:9" x14ac:dyDescent="0.15">
      <c r="A293" t="s">
        <v>4431</v>
      </c>
      <c r="B293">
        <v>5000</v>
      </c>
      <c r="C293" t="s">
        <v>4382</v>
      </c>
      <c r="D293" t="s">
        <v>1113</v>
      </c>
      <c r="E293" t="s">
        <v>4426</v>
      </c>
      <c r="F293" t="s">
        <v>1112</v>
      </c>
      <c r="G293" t="s">
        <v>6510</v>
      </c>
      <c r="H293" t="s">
        <v>1113</v>
      </c>
    </row>
    <row r="294" spans="1:9" x14ac:dyDescent="0.15">
      <c r="A294" t="s">
        <v>4480</v>
      </c>
      <c r="B294">
        <v>5201</v>
      </c>
      <c r="C294" t="s">
        <v>4382</v>
      </c>
      <c r="D294" t="s">
        <v>1115</v>
      </c>
      <c r="E294" t="s">
        <v>4475</v>
      </c>
      <c r="F294" t="s">
        <v>1114</v>
      </c>
      <c r="G294" t="s">
        <v>6511</v>
      </c>
      <c r="H294" t="s">
        <v>1113</v>
      </c>
      <c r="I294" t="s">
        <v>1115</v>
      </c>
    </row>
    <row r="295" spans="1:9" x14ac:dyDescent="0.15">
      <c r="A295" t="s">
        <v>4528</v>
      </c>
      <c r="B295">
        <v>5202</v>
      </c>
      <c r="C295" t="s">
        <v>4382</v>
      </c>
      <c r="D295" t="s">
        <v>1117</v>
      </c>
      <c r="E295" t="s">
        <v>4475</v>
      </c>
      <c r="F295" t="s">
        <v>1116</v>
      </c>
      <c r="G295" t="s">
        <v>6512</v>
      </c>
      <c r="H295" t="s">
        <v>1113</v>
      </c>
      <c r="I295" t="s">
        <v>1117</v>
      </c>
    </row>
    <row r="296" spans="1:9" x14ac:dyDescent="0.15">
      <c r="A296" t="s">
        <v>4576</v>
      </c>
      <c r="B296">
        <v>5203</v>
      </c>
      <c r="C296" t="s">
        <v>4382</v>
      </c>
      <c r="D296" t="s">
        <v>1119</v>
      </c>
      <c r="E296" t="s">
        <v>4475</v>
      </c>
      <c r="F296" t="s">
        <v>1118</v>
      </c>
      <c r="G296" t="s">
        <v>6513</v>
      </c>
      <c r="H296" t="s">
        <v>1113</v>
      </c>
      <c r="I296" t="s">
        <v>1119</v>
      </c>
    </row>
    <row r="297" spans="1:9" x14ac:dyDescent="0.15">
      <c r="A297" t="s">
        <v>4624</v>
      </c>
      <c r="B297">
        <v>5204</v>
      </c>
      <c r="C297" t="s">
        <v>4382</v>
      </c>
      <c r="D297" t="s">
        <v>1121</v>
      </c>
      <c r="E297" t="s">
        <v>4475</v>
      </c>
      <c r="F297" t="s">
        <v>1120</v>
      </c>
      <c r="G297" t="s">
        <v>6514</v>
      </c>
      <c r="H297" t="s">
        <v>1113</v>
      </c>
      <c r="I297" t="s">
        <v>1121</v>
      </c>
    </row>
    <row r="298" spans="1:9" x14ac:dyDescent="0.15">
      <c r="A298" t="s">
        <v>4672</v>
      </c>
      <c r="B298">
        <v>5206</v>
      </c>
      <c r="C298" t="s">
        <v>4382</v>
      </c>
      <c r="D298" t="s">
        <v>1123</v>
      </c>
      <c r="E298" t="s">
        <v>4475</v>
      </c>
      <c r="F298" t="s">
        <v>1122</v>
      </c>
      <c r="G298" t="s">
        <v>6515</v>
      </c>
      <c r="H298" t="s">
        <v>1113</v>
      </c>
      <c r="I298" t="s">
        <v>1123</v>
      </c>
    </row>
    <row r="299" spans="1:9" x14ac:dyDescent="0.15">
      <c r="A299" t="s">
        <v>4720</v>
      </c>
      <c r="B299">
        <v>5207</v>
      </c>
      <c r="C299" t="s">
        <v>4382</v>
      </c>
      <c r="D299" t="s">
        <v>1125</v>
      </c>
      <c r="E299" t="s">
        <v>4475</v>
      </c>
      <c r="F299" t="s">
        <v>1124</v>
      </c>
      <c r="G299" t="s">
        <v>6516</v>
      </c>
      <c r="H299" t="s">
        <v>1113</v>
      </c>
      <c r="I299" t="s">
        <v>1125</v>
      </c>
    </row>
    <row r="300" spans="1:9" x14ac:dyDescent="0.15">
      <c r="A300" t="s">
        <v>4768</v>
      </c>
      <c r="B300">
        <v>5209</v>
      </c>
      <c r="C300" t="s">
        <v>4382</v>
      </c>
      <c r="D300" t="s">
        <v>1127</v>
      </c>
      <c r="E300" t="s">
        <v>4475</v>
      </c>
      <c r="F300" t="s">
        <v>1126</v>
      </c>
      <c r="G300" t="s">
        <v>6517</v>
      </c>
      <c r="H300" t="s">
        <v>1113</v>
      </c>
      <c r="I300" t="s">
        <v>1127</v>
      </c>
    </row>
    <row r="301" spans="1:9" x14ac:dyDescent="0.15">
      <c r="A301" t="s">
        <v>4816</v>
      </c>
      <c r="B301">
        <v>5210</v>
      </c>
      <c r="C301" t="s">
        <v>4382</v>
      </c>
      <c r="D301" t="s">
        <v>1129</v>
      </c>
      <c r="E301" t="s">
        <v>4475</v>
      </c>
      <c r="F301" t="s">
        <v>1128</v>
      </c>
      <c r="G301" t="s">
        <v>6518</v>
      </c>
      <c r="H301" t="s">
        <v>1113</v>
      </c>
      <c r="I301" t="s">
        <v>1129</v>
      </c>
    </row>
    <row r="302" spans="1:9" x14ac:dyDescent="0.15">
      <c r="A302" t="s">
        <v>4864</v>
      </c>
      <c r="B302">
        <v>5211</v>
      </c>
      <c r="C302" t="s">
        <v>4382</v>
      </c>
      <c r="D302" t="s">
        <v>1131</v>
      </c>
      <c r="E302" t="s">
        <v>4475</v>
      </c>
      <c r="F302" t="s">
        <v>1130</v>
      </c>
      <c r="G302" t="s">
        <v>6519</v>
      </c>
      <c r="H302" t="s">
        <v>1113</v>
      </c>
      <c r="I302" t="s">
        <v>1131</v>
      </c>
    </row>
    <row r="303" spans="1:9" x14ac:dyDescent="0.15">
      <c r="A303" t="s">
        <v>4912</v>
      </c>
      <c r="B303">
        <v>5212</v>
      </c>
      <c r="C303" t="s">
        <v>4382</v>
      </c>
      <c r="D303" t="s">
        <v>1133</v>
      </c>
      <c r="E303" t="s">
        <v>4475</v>
      </c>
      <c r="F303" t="s">
        <v>1132</v>
      </c>
      <c r="G303" t="s">
        <v>6520</v>
      </c>
      <c r="H303" t="s">
        <v>1113</v>
      </c>
      <c r="I303" t="s">
        <v>1133</v>
      </c>
    </row>
    <row r="304" spans="1:9" x14ac:dyDescent="0.15">
      <c r="A304" t="s">
        <v>4960</v>
      </c>
      <c r="B304">
        <v>5213</v>
      </c>
      <c r="C304" t="s">
        <v>4382</v>
      </c>
      <c r="D304" t="s">
        <v>1135</v>
      </c>
      <c r="E304" t="s">
        <v>4475</v>
      </c>
      <c r="F304" t="s">
        <v>1134</v>
      </c>
      <c r="G304" t="s">
        <v>6521</v>
      </c>
      <c r="H304" t="s">
        <v>1113</v>
      </c>
      <c r="I304" t="s">
        <v>1135</v>
      </c>
    </row>
    <row r="305" spans="1:9" x14ac:dyDescent="0.15">
      <c r="A305" t="s">
        <v>5008</v>
      </c>
      <c r="B305">
        <v>5214</v>
      </c>
      <c r="C305" t="s">
        <v>4382</v>
      </c>
      <c r="D305" t="s">
        <v>1137</v>
      </c>
      <c r="E305" t="s">
        <v>4475</v>
      </c>
      <c r="F305" t="s">
        <v>1136</v>
      </c>
      <c r="G305" t="s">
        <v>6522</v>
      </c>
      <c r="H305" t="s">
        <v>1113</v>
      </c>
      <c r="I305" t="s">
        <v>1137</v>
      </c>
    </row>
    <row r="306" spans="1:9" x14ac:dyDescent="0.15">
      <c r="A306" t="s">
        <v>5056</v>
      </c>
      <c r="B306">
        <v>5215</v>
      </c>
      <c r="C306" t="s">
        <v>4382</v>
      </c>
      <c r="D306" t="s">
        <v>1139</v>
      </c>
      <c r="E306" t="s">
        <v>4475</v>
      </c>
      <c r="F306" t="s">
        <v>1138</v>
      </c>
      <c r="G306" t="s">
        <v>6523</v>
      </c>
      <c r="H306" t="s">
        <v>1113</v>
      </c>
      <c r="I306" t="s">
        <v>1139</v>
      </c>
    </row>
    <row r="307" spans="1:9" x14ac:dyDescent="0.15">
      <c r="A307" t="s">
        <v>5104</v>
      </c>
      <c r="B307">
        <v>5303</v>
      </c>
      <c r="C307" t="s">
        <v>4382</v>
      </c>
      <c r="D307" t="s">
        <v>1141</v>
      </c>
      <c r="E307" t="s">
        <v>4475</v>
      </c>
      <c r="F307" t="s">
        <v>1140</v>
      </c>
      <c r="G307" t="s">
        <v>6524</v>
      </c>
      <c r="H307" t="s">
        <v>1113</v>
      </c>
      <c r="I307" t="s">
        <v>1141</v>
      </c>
    </row>
    <row r="308" spans="1:9" x14ac:dyDescent="0.15">
      <c r="A308" t="s">
        <v>5152</v>
      </c>
      <c r="B308">
        <v>5327</v>
      </c>
      <c r="C308" t="s">
        <v>4382</v>
      </c>
      <c r="D308" t="s">
        <v>1143</v>
      </c>
      <c r="E308" t="s">
        <v>4475</v>
      </c>
      <c r="F308" t="s">
        <v>1142</v>
      </c>
      <c r="G308" t="s">
        <v>6525</v>
      </c>
      <c r="H308" t="s">
        <v>1113</v>
      </c>
      <c r="I308" t="s">
        <v>1143</v>
      </c>
    </row>
    <row r="309" spans="1:9" x14ac:dyDescent="0.15">
      <c r="A309" t="s">
        <v>5200</v>
      </c>
      <c r="B309">
        <v>5346</v>
      </c>
      <c r="C309" t="s">
        <v>4382</v>
      </c>
      <c r="D309" t="s">
        <v>1145</v>
      </c>
      <c r="E309" t="s">
        <v>4475</v>
      </c>
      <c r="F309" t="s">
        <v>1144</v>
      </c>
      <c r="G309" t="s">
        <v>6526</v>
      </c>
      <c r="H309" t="s">
        <v>1113</v>
      </c>
      <c r="I309" t="s">
        <v>1145</v>
      </c>
    </row>
    <row r="310" spans="1:9" x14ac:dyDescent="0.15">
      <c r="A310" t="s">
        <v>5247</v>
      </c>
      <c r="B310">
        <v>5348</v>
      </c>
      <c r="C310" t="s">
        <v>4382</v>
      </c>
      <c r="D310" t="s">
        <v>1147</v>
      </c>
      <c r="E310" t="s">
        <v>4475</v>
      </c>
      <c r="F310" t="s">
        <v>1146</v>
      </c>
      <c r="G310" t="s">
        <v>6527</v>
      </c>
      <c r="H310" t="s">
        <v>1113</v>
      </c>
      <c r="I310" t="s">
        <v>1147</v>
      </c>
    </row>
    <row r="311" spans="1:9" x14ac:dyDescent="0.15">
      <c r="A311" t="s">
        <v>5294</v>
      </c>
      <c r="B311">
        <v>5349</v>
      </c>
      <c r="C311" t="s">
        <v>4382</v>
      </c>
      <c r="D311" t="s">
        <v>1149</v>
      </c>
      <c r="E311" t="s">
        <v>4475</v>
      </c>
      <c r="F311" t="s">
        <v>1148</v>
      </c>
      <c r="G311" t="s">
        <v>6528</v>
      </c>
      <c r="H311" t="s">
        <v>1113</v>
      </c>
      <c r="I311" t="s">
        <v>1149</v>
      </c>
    </row>
    <row r="312" spans="1:9" x14ac:dyDescent="0.15">
      <c r="A312" t="s">
        <v>5339</v>
      </c>
      <c r="B312">
        <v>5361</v>
      </c>
      <c r="C312" t="s">
        <v>4382</v>
      </c>
      <c r="D312" t="s">
        <v>1151</v>
      </c>
      <c r="E312" t="s">
        <v>4475</v>
      </c>
      <c r="F312" t="s">
        <v>1150</v>
      </c>
      <c r="G312" t="s">
        <v>6529</v>
      </c>
      <c r="H312" t="s">
        <v>1113</v>
      </c>
      <c r="I312" t="s">
        <v>1151</v>
      </c>
    </row>
    <row r="313" spans="1:9" x14ac:dyDescent="0.15">
      <c r="A313" t="s">
        <v>5383</v>
      </c>
      <c r="B313">
        <v>5363</v>
      </c>
      <c r="C313" t="s">
        <v>4382</v>
      </c>
      <c r="D313" t="s">
        <v>1153</v>
      </c>
      <c r="E313" t="s">
        <v>4475</v>
      </c>
      <c r="F313" t="s">
        <v>1152</v>
      </c>
      <c r="G313" t="s">
        <v>6530</v>
      </c>
      <c r="H313" t="s">
        <v>1113</v>
      </c>
      <c r="I313" t="s">
        <v>1153</v>
      </c>
    </row>
    <row r="314" spans="1:9" x14ac:dyDescent="0.15">
      <c r="A314" t="s">
        <v>5422</v>
      </c>
      <c r="B314">
        <v>5366</v>
      </c>
      <c r="C314" t="s">
        <v>4382</v>
      </c>
      <c r="D314" t="s">
        <v>1155</v>
      </c>
      <c r="E314" t="s">
        <v>4475</v>
      </c>
      <c r="F314" t="s">
        <v>1154</v>
      </c>
      <c r="G314" t="s">
        <v>6531</v>
      </c>
      <c r="H314" t="s">
        <v>1113</v>
      </c>
      <c r="I314" t="s">
        <v>1155</v>
      </c>
    </row>
    <row r="315" spans="1:9" x14ac:dyDescent="0.15">
      <c r="A315" t="s">
        <v>5459</v>
      </c>
      <c r="B315">
        <v>5368</v>
      </c>
      <c r="C315" t="s">
        <v>4382</v>
      </c>
      <c r="D315" t="s">
        <v>1157</v>
      </c>
      <c r="E315" t="s">
        <v>4475</v>
      </c>
      <c r="F315" t="s">
        <v>1156</v>
      </c>
      <c r="G315" t="s">
        <v>6532</v>
      </c>
      <c r="H315" t="s">
        <v>1113</v>
      </c>
      <c r="I315" t="s">
        <v>1157</v>
      </c>
    </row>
    <row r="316" spans="1:9" x14ac:dyDescent="0.15">
      <c r="A316" t="s">
        <v>5495</v>
      </c>
      <c r="B316">
        <v>5434</v>
      </c>
      <c r="C316" t="s">
        <v>4382</v>
      </c>
      <c r="D316" t="s">
        <v>1159</v>
      </c>
      <c r="E316" t="s">
        <v>4475</v>
      </c>
      <c r="F316" t="s">
        <v>1158</v>
      </c>
      <c r="G316" t="s">
        <v>6533</v>
      </c>
      <c r="H316" t="s">
        <v>1113</v>
      </c>
      <c r="I316" t="s">
        <v>1159</v>
      </c>
    </row>
    <row r="317" spans="1:9" x14ac:dyDescent="0.15">
      <c r="A317" t="s">
        <v>5531</v>
      </c>
      <c r="B317">
        <v>5463</v>
      </c>
      <c r="C317" t="s">
        <v>4382</v>
      </c>
      <c r="D317" t="s">
        <v>1161</v>
      </c>
      <c r="E317" t="s">
        <v>4475</v>
      </c>
      <c r="F317" t="s">
        <v>1160</v>
      </c>
      <c r="G317" t="s">
        <v>6534</v>
      </c>
      <c r="H317" t="s">
        <v>1113</v>
      </c>
      <c r="I317" t="s">
        <v>1161</v>
      </c>
    </row>
    <row r="318" spans="1:9" x14ac:dyDescent="0.15">
      <c r="A318" t="s">
        <v>5566</v>
      </c>
      <c r="B318">
        <v>5464</v>
      </c>
      <c r="C318" t="s">
        <v>4382</v>
      </c>
      <c r="D318" t="s">
        <v>1163</v>
      </c>
      <c r="E318" t="s">
        <v>4475</v>
      </c>
      <c r="F318" t="s">
        <v>1162</v>
      </c>
      <c r="G318" t="s">
        <v>6535</v>
      </c>
      <c r="H318" t="s">
        <v>1113</v>
      </c>
      <c r="I318" t="s">
        <v>1163</v>
      </c>
    </row>
    <row r="319" spans="1:9" x14ac:dyDescent="0.15">
      <c r="A319" t="s">
        <v>4432</v>
      </c>
      <c r="B319">
        <v>6000</v>
      </c>
      <c r="C319" t="s">
        <v>4383</v>
      </c>
      <c r="D319" t="s">
        <v>1165</v>
      </c>
      <c r="E319" t="s">
        <v>4426</v>
      </c>
      <c r="F319" t="s">
        <v>1164</v>
      </c>
      <c r="G319" t="s">
        <v>6536</v>
      </c>
      <c r="H319" t="s">
        <v>1165</v>
      </c>
    </row>
    <row r="320" spans="1:9" x14ac:dyDescent="0.15">
      <c r="A320" t="s">
        <v>4481</v>
      </c>
      <c r="B320">
        <v>6201</v>
      </c>
      <c r="C320" t="s">
        <v>4383</v>
      </c>
      <c r="D320" t="s">
        <v>1167</v>
      </c>
      <c r="E320" t="s">
        <v>4475</v>
      </c>
      <c r="F320" t="s">
        <v>1166</v>
      </c>
      <c r="G320" t="s">
        <v>6537</v>
      </c>
      <c r="H320" t="s">
        <v>1165</v>
      </c>
      <c r="I320" t="s">
        <v>1167</v>
      </c>
    </row>
    <row r="321" spans="1:9" x14ac:dyDescent="0.15">
      <c r="A321" t="s">
        <v>4529</v>
      </c>
      <c r="B321">
        <v>6202</v>
      </c>
      <c r="C321" t="s">
        <v>4383</v>
      </c>
      <c r="D321" t="s">
        <v>1169</v>
      </c>
      <c r="E321" t="s">
        <v>4475</v>
      </c>
      <c r="F321" t="s">
        <v>1168</v>
      </c>
      <c r="G321" t="s">
        <v>6538</v>
      </c>
      <c r="H321" t="s">
        <v>1165</v>
      </c>
      <c r="I321" t="s">
        <v>1169</v>
      </c>
    </row>
    <row r="322" spans="1:9" x14ac:dyDescent="0.15">
      <c r="A322" t="s">
        <v>4577</v>
      </c>
      <c r="B322">
        <v>6203</v>
      </c>
      <c r="C322" t="s">
        <v>4383</v>
      </c>
      <c r="D322" t="s">
        <v>1171</v>
      </c>
      <c r="E322" t="s">
        <v>4475</v>
      </c>
      <c r="F322" t="s">
        <v>1170</v>
      </c>
      <c r="G322" t="s">
        <v>6539</v>
      </c>
      <c r="H322" t="s">
        <v>1165</v>
      </c>
      <c r="I322" t="s">
        <v>1171</v>
      </c>
    </row>
    <row r="323" spans="1:9" x14ac:dyDescent="0.15">
      <c r="A323" t="s">
        <v>4625</v>
      </c>
      <c r="B323">
        <v>6204</v>
      </c>
      <c r="C323" t="s">
        <v>4383</v>
      </c>
      <c r="D323" t="s">
        <v>1173</v>
      </c>
      <c r="E323" t="s">
        <v>4475</v>
      </c>
      <c r="F323" t="s">
        <v>1172</v>
      </c>
      <c r="G323" t="s">
        <v>6540</v>
      </c>
      <c r="H323" t="s">
        <v>1165</v>
      </c>
      <c r="I323" t="s">
        <v>1173</v>
      </c>
    </row>
    <row r="324" spans="1:9" x14ac:dyDescent="0.15">
      <c r="A324" t="s">
        <v>4673</v>
      </c>
      <c r="B324">
        <v>6205</v>
      </c>
      <c r="C324" t="s">
        <v>4383</v>
      </c>
      <c r="D324" t="s">
        <v>1175</v>
      </c>
      <c r="E324" t="s">
        <v>4475</v>
      </c>
      <c r="F324" t="s">
        <v>1174</v>
      </c>
      <c r="G324" t="s">
        <v>6541</v>
      </c>
      <c r="H324" t="s">
        <v>1165</v>
      </c>
      <c r="I324" t="s">
        <v>1175</v>
      </c>
    </row>
    <row r="325" spans="1:9" x14ac:dyDescent="0.15">
      <c r="A325" t="s">
        <v>4721</v>
      </c>
      <c r="B325">
        <v>6206</v>
      </c>
      <c r="C325" t="s">
        <v>4383</v>
      </c>
      <c r="D325" t="s">
        <v>1177</v>
      </c>
      <c r="E325" t="s">
        <v>4475</v>
      </c>
      <c r="F325" t="s">
        <v>1176</v>
      </c>
      <c r="G325" t="s">
        <v>6542</v>
      </c>
      <c r="H325" t="s">
        <v>1165</v>
      </c>
      <c r="I325" t="s">
        <v>1177</v>
      </c>
    </row>
    <row r="326" spans="1:9" x14ac:dyDescent="0.15">
      <c r="A326" t="s">
        <v>4769</v>
      </c>
      <c r="B326">
        <v>6207</v>
      </c>
      <c r="C326" t="s">
        <v>4383</v>
      </c>
      <c r="D326" t="s">
        <v>1179</v>
      </c>
      <c r="E326" t="s">
        <v>4475</v>
      </c>
      <c r="F326" t="s">
        <v>1178</v>
      </c>
      <c r="G326" t="s">
        <v>6543</v>
      </c>
      <c r="H326" t="s">
        <v>1165</v>
      </c>
      <c r="I326" t="s">
        <v>1179</v>
      </c>
    </row>
    <row r="327" spans="1:9" x14ac:dyDescent="0.15">
      <c r="A327" t="s">
        <v>4817</v>
      </c>
      <c r="B327">
        <v>6208</v>
      </c>
      <c r="C327" t="s">
        <v>4383</v>
      </c>
      <c r="D327" t="s">
        <v>1181</v>
      </c>
      <c r="E327" t="s">
        <v>4475</v>
      </c>
      <c r="F327" t="s">
        <v>1180</v>
      </c>
      <c r="G327" t="s">
        <v>6544</v>
      </c>
      <c r="H327" t="s">
        <v>1165</v>
      </c>
      <c r="I327" t="s">
        <v>1181</v>
      </c>
    </row>
    <row r="328" spans="1:9" x14ac:dyDescent="0.15">
      <c r="A328" t="s">
        <v>4865</v>
      </c>
      <c r="B328">
        <v>6209</v>
      </c>
      <c r="C328" t="s">
        <v>4383</v>
      </c>
      <c r="D328" t="s">
        <v>1183</v>
      </c>
      <c r="E328" t="s">
        <v>4475</v>
      </c>
      <c r="F328" t="s">
        <v>1182</v>
      </c>
      <c r="G328" t="s">
        <v>6545</v>
      </c>
      <c r="H328" t="s">
        <v>1165</v>
      </c>
      <c r="I328" t="s">
        <v>1183</v>
      </c>
    </row>
    <row r="329" spans="1:9" x14ac:dyDescent="0.15">
      <c r="A329" t="s">
        <v>4913</v>
      </c>
      <c r="B329">
        <v>6210</v>
      </c>
      <c r="C329" t="s">
        <v>4383</v>
      </c>
      <c r="D329" t="s">
        <v>1185</v>
      </c>
      <c r="E329" t="s">
        <v>4475</v>
      </c>
      <c r="F329" t="s">
        <v>1184</v>
      </c>
      <c r="G329" t="s">
        <v>6546</v>
      </c>
      <c r="H329" t="s">
        <v>1165</v>
      </c>
      <c r="I329" t="s">
        <v>1185</v>
      </c>
    </row>
    <row r="330" spans="1:9" x14ac:dyDescent="0.15">
      <c r="A330" t="s">
        <v>4961</v>
      </c>
      <c r="B330">
        <v>6211</v>
      </c>
      <c r="C330" t="s">
        <v>4383</v>
      </c>
      <c r="D330" t="s">
        <v>1187</v>
      </c>
      <c r="E330" t="s">
        <v>4475</v>
      </c>
      <c r="F330" t="s">
        <v>1186</v>
      </c>
      <c r="G330" t="s">
        <v>6547</v>
      </c>
      <c r="H330" t="s">
        <v>1165</v>
      </c>
      <c r="I330" t="s">
        <v>1187</v>
      </c>
    </row>
    <row r="331" spans="1:9" x14ac:dyDescent="0.15">
      <c r="A331" t="s">
        <v>5009</v>
      </c>
      <c r="B331">
        <v>6212</v>
      </c>
      <c r="C331" t="s">
        <v>4383</v>
      </c>
      <c r="D331" t="s">
        <v>1189</v>
      </c>
      <c r="E331" t="s">
        <v>4475</v>
      </c>
      <c r="F331" t="s">
        <v>1188</v>
      </c>
      <c r="G331" t="s">
        <v>6548</v>
      </c>
      <c r="H331" t="s">
        <v>1165</v>
      </c>
      <c r="I331" t="s">
        <v>1189</v>
      </c>
    </row>
    <row r="332" spans="1:9" x14ac:dyDescent="0.15">
      <c r="A332" t="s">
        <v>5057</v>
      </c>
      <c r="B332">
        <v>6213</v>
      </c>
      <c r="C332" t="s">
        <v>4383</v>
      </c>
      <c r="D332" t="s">
        <v>1191</v>
      </c>
      <c r="E332" t="s">
        <v>4475</v>
      </c>
      <c r="F332" t="s">
        <v>1190</v>
      </c>
      <c r="G332" t="s">
        <v>6549</v>
      </c>
      <c r="H332" t="s">
        <v>1165</v>
      </c>
      <c r="I332" t="s">
        <v>1191</v>
      </c>
    </row>
    <row r="333" spans="1:9" x14ac:dyDescent="0.15">
      <c r="A333" t="s">
        <v>5105</v>
      </c>
      <c r="B333">
        <v>6301</v>
      </c>
      <c r="C333" t="s">
        <v>4383</v>
      </c>
      <c r="D333" t="s">
        <v>1193</v>
      </c>
      <c r="E333" t="s">
        <v>4475</v>
      </c>
      <c r="F333" t="s">
        <v>1192</v>
      </c>
      <c r="G333" t="s">
        <v>6550</v>
      </c>
      <c r="H333" t="s">
        <v>1165</v>
      </c>
      <c r="I333" t="s">
        <v>1193</v>
      </c>
    </row>
    <row r="334" spans="1:9" x14ac:dyDescent="0.15">
      <c r="A334" t="s">
        <v>5153</v>
      </c>
      <c r="B334">
        <v>6302</v>
      </c>
      <c r="C334" t="s">
        <v>4383</v>
      </c>
      <c r="D334" t="s">
        <v>1195</v>
      </c>
      <c r="E334" t="s">
        <v>4475</v>
      </c>
      <c r="F334" t="s">
        <v>1194</v>
      </c>
      <c r="G334" t="s">
        <v>6551</v>
      </c>
      <c r="H334" t="s">
        <v>1165</v>
      </c>
      <c r="I334" t="s">
        <v>1195</v>
      </c>
    </row>
    <row r="335" spans="1:9" x14ac:dyDescent="0.15">
      <c r="A335" t="s">
        <v>5201</v>
      </c>
      <c r="B335">
        <v>6321</v>
      </c>
      <c r="C335" t="s">
        <v>4383</v>
      </c>
      <c r="D335" t="s">
        <v>1197</v>
      </c>
      <c r="E335" t="s">
        <v>4475</v>
      </c>
      <c r="F335" t="s">
        <v>1196</v>
      </c>
      <c r="G335" t="s">
        <v>6552</v>
      </c>
      <c r="H335" t="s">
        <v>1165</v>
      </c>
      <c r="I335" t="s">
        <v>1197</v>
      </c>
    </row>
    <row r="336" spans="1:9" x14ac:dyDescent="0.15">
      <c r="A336" t="s">
        <v>5248</v>
      </c>
      <c r="B336">
        <v>6322</v>
      </c>
      <c r="C336" t="s">
        <v>4383</v>
      </c>
      <c r="D336" t="s">
        <v>1199</v>
      </c>
      <c r="E336" t="s">
        <v>4475</v>
      </c>
      <c r="F336" t="s">
        <v>1198</v>
      </c>
      <c r="G336" t="s">
        <v>6553</v>
      </c>
      <c r="H336" t="s">
        <v>1165</v>
      </c>
      <c r="I336" t="s">
        <v>1199</v>
      </c>
    </row>
    <row r="337" spans="1:9" x14ac:dyDescent="0.15">
      <c r="A337" t="s">
        <v>5295</v>
      </c>
      <c r="B337">
        <v>6323</v>
      </c>
      <c r="C337" t="s">
        <v>4383</v>
      </c>
      <c r="D337" t="s">
        <v>1201</v>
      </c>
      <c r="E337" t="s">
        <v>4475</v>
      </c>
      <c r="F337" t="s">
        <v>1200</v>
      </c>
      <c r="G337" t="s">
        <v>6554</v>
      </c>
      <c r="H337" t="s">
        <v>1165</v>
      </c>
      <c r="I337" t="s">
        <v>1201</v>
      </c>
    </row>
    <row r="338" spans="1:9" x14ac:dyDescent="0.15">
      <c r="A338" t="s">
        <v>5340</v>
      </c>
      <c r="B338">
        <v>6324</v>
      </c>
      <c r="C338" t="s">
        <v>4383</v>
      </c>
      <c r="D338" t="s">
        <v>1203</v>
      </c>
      <c r="E338" t="s">
        <v>4475</v>
      </c>
      <c r="F338" t="s">
        <v>1202</v>
      </c>
      <c r="G338" t="s">
        <v>6555</v>
      </c>
      <c r="H338" t="s">
        <v>1165</v>
      </c>
      <c r="I338" t="s">
        <v>1203</v>
      </c>
    </row>
    <row r="339" spans="1:9" x14ac:dyDescent="0.15">
      <c r="A339" t="s">
        <v>5384</v>
      </c>
      <c r="B339">
        <v>6341</v>
      </c>
      <c r="C339" t="s">
        <v>4383</v>
      </c>
      <c r="D339" t="s">
        <v>1205</v>
      </c>
      <c r="E339" t="s">
        <v>4475</v>
      </c>
      <c r="F339" t="s">
        <v>1204</v>
      </c>
      <c r="G339" t="s">
        <v>6556</v>
      </c>
      <c r="H339" t="s">
        <v>1165</v>
      </c>
      <c r="I339" t="s">
        <v>1205</v>
      </c>
    </row>
    <row r="340" spans="1:9" x14ac:dyDescent="0.15">
      <c r="A340" t="s">
        <v>5423</v>
      </c>
      <c r="B340">
        <v>6361</v>
      </c>
      <c r="C340" t="s">
        <v>4383</v>
      </c>
      <c r="D340" t="s">
        <v>1207</v>
      </c>
      <c r="E340" t="s">
        <v>4475</v>
      </c>
      <c r="F340" t="s">
        <v>1206</v>
      </c>
      <c r="G340" t="s">
        <v>6557</v>
      </c>
      <c r="H340" t="s">
        <v>1165</v>
      </c>
      <c r="I340" t="s">
        <v>1207</v>
      </c>
    </row>
    <row r="341" spans="1:9" x14ac:dyDescent="0.15">
      <c r="A341" t="s">
        <v>5460</v>
      </c>
      <c r="B341">
        <v>6362</v>
      </c>
      <c r="C341" t="s">
        <v>4383</v>
      </c>
      <c r="D341" t="s">
        <v>1209</v>
      </c>
      <c r="E341" t="s">
        <v>4475</v>
      </c>
      <c r="F341" t="s">
        <v>1208</v>
      </c>
      <c r="G341" t="s">
        <v>6558</v>
      </c>
      <c r="H341" t="s">
        <v>1165</v>
      </c>
      <c r="I341" t="s">
        <v>1209</v>
      </c>
    </row>
    <row r="342" spans="1:9" x14ac:dyDescent="0.15">
      <c r="A342" t="s">
        <v>5496</v>
      </c>
      <c r="B342">
        <v>6363</v>
      </c>
      <c r="C342" t="s">
        <v>4383</v>
      </c>
      <c r="D342" t="s">
        <v>1211</v>
      </c>
      <c r="E342" t="s">
        <v>4475</v>
      </c>
      <c r="F342" t="s">
        <v>1210</v>
      </c>
      <c r="G342" t="s">
        <v>6559</v>
      </c>
      <c r="H342" t="s">
        <v>1165</v>
      </c>
      <c r="I342" t="s">
        <v>1211</v>
      </c>
    </row>
    <row r="343" spans="1:9" x14ac:dyDescent="0.15">
      <c r="A343" t="s">
        <v>5532</v>
      </c>
      <c r="B343">
        <v>6364</v>
      </c>
      <c r="C343" t="s">
        <v>4383</v>
      </c>
      <c r="D343" t="s">
        <v>1213</v>
      </c>
      <c r="E343" t="s">
        <v>4475</v>
      </c>
      <c r="F343" t="s">
        <v>1212</v>
      </c>
      <c r="G343" t="s">
        <v>6560</v>
      </c>
      <c r="H343" t="s">
        <v>1165</v>
      </c>
      <c r="I343" t="s">
        <v>1213</v>
      </c>
    </row>
    <row r="344" spans="1:9" x14ac:dyDescent="0.15">
      <c r="A344" t="s">
        <v>5567</v>
      </c>
      <c r="B344">
        <v>6365</v>
      </c>
      <c r="C344" t="s">
        <v>4383</v>
      </c>
      <c r="D344" t="s">
        <v>1215</v>
      </c>
      <c r="E344" t="s">
        <v>4475</v>
      </c>
      <c r="F344" t="s">
        <v>1214</v>
      </c>
      <c r="G344" t="s">
        <v>6561</v>
      </c>
      <c r="H344" t="s">
        <v>1165</v>
      </c>
      <c r="I344" t="s">
        <v>1215</v>
      </c>
    </row>
    <row r="345" spans="1:9" x14ac:dyDescent="0.15">
      <c r="A345" t="s">
        <v>5600</v>
      </c>
      <c r="B345">
        <v>6366</v>
      </c>
      <c r="C345" t="s">
        <v>4383</v>
      </c>
      <c r="D345" t="s">
        <v>1217</v>
      </c>
      <c r="E345" t="s">
        <v>4475</v>
      </c>
      <c r="F345" t="s">
        <v>1216</v>
      </c>
      <c r="G345" t="s">
        <v>6562</v>
      </c>
      <c r="H345" t="s">
        <v>1165</v>
      </c>
      <c r="I345" t="s">
        <v>1217</v>
      </c>
    </row>
    <row r="346" spans="1:9" x14ac:dyDescent="0.15">
      <c r="A346" t="s">
        <v>5632</v>
      </c>
      <c r="B346">
        <v>6367</v>
      </c>
      <c r="C346" t="s">
        <v>4383</v>
      </c>
      <c r="D346" t="s">
        <v>1219</v>
      </c>
      <c r="E346" t="s">
        <v>4475</v>
      </c>
      <c r="F346" t="s">
        <v>1218</v>
      </c>
      <c r="G346" t="s">
        <v>6563</v>
      </c>
      <c r="H346" t="s">
        <v>1165</v>
      </c>
      <c r="I346" t="s">
        <v>1219</v>
      </c>
    </row>
    <row r="347" spans="1:9" x14ac:dyDescent="0.15">
      <c r="A347" t="s">
        <v>5662</v>
      </c>
      <c r="B347">
        <v>6381</v>
      </c>
      <c r="C347" t="s">
        <v>4383</v>
      </c>
      <c r="D347" t="s">
        <v>1221</v>
      </c>
      <c r="E347" t="s">
        <v>4475</v>
      </c>
      <c r="F347" t="s">
        <v>1220</v>
      </c>
      <c r="G347" t="s">
        <v>6564</v>
      </c>
      <c r="H347" t="s">
        <v>1165</v>
      </c>
      <c r="I347" t="s">
        <v>1221</v>
      </c>
    </row>
    <row r="348" spans="1:9" x14ac:dyDescent="0.15">
      <c r="A348" t="s">
        <v>5690</v>
      </c>
      <c r="B348">
        <v>6382</v>
      </c>
      <c r="C348" t="s">
        <v>4383</v>
      </c>
      <c r="D348" t="s">
        <v>1223</v>
      </c>
      <c r="E348" t="s">
        <v>4475</v>
      </c>
      <c r="F348" t="s">
        <v>1222</v>
      </c>
      <c r="G348" t="s">
        <v>6565</v>
      </c>
      <c r="H348" t="s">
        <v>1165</v>
      </c>
      <c r="I348" t="s">
        <v>1223</v>
      </c>
    </row>
    <row r="349" spans="1:9" x14ac:dyDescent="0.15">
      <c r="A349" t="s">
        <v>5718</v>
      </c>
      <c r="B349">
        <v>6401</v>
      </c>
      <c r="C349" t="s">
        <v>4383</v>
      </c>
      <c r="D349" t="s">
        <v>1225</v>
      </c>
      <c r="E349" t="s">
        <v>4475</v>
      </c>
      <c r="F349" t="s">
        <v>1224</v>
      </c>
      <c r="G349" t="s">
        <v>6566</v>
      </c>
      <c r="H349" t="s">
        <v>1165</v>
      </c>
      <c r="I349" t="s">
        <v>1225</v>
      </c>
    </row>
    <row r="350" spans="1:9" x14ac:dyDescent="0.15">
      <c r="A350" t="s">
        <v>5745</v>
      </c>
      <c r="B350">
        <v>6402</v>
      </c>
      <c r="C350" t="s">
        <v>4383</v>
      </c>
      <c r="D350" t="s">
        <v>1227</v>
      </c>
      <c r="E350" t="s">
        <v>4475</v>
      </c>
      <c r="F350" t="s">
        <v>1226</v>
      </c>
      <c r="G350" t="s">
        <v>6567</v>
      </c>
      <c r="H350" t="s">
        <v>1165</v>
      </c>
      <c r="I350" t="s">
        <v>1227</v>
      </c>
    </row>
    <row r="351" spans="1:9" x14ac:dyDescent="0.15">
      <c r="A351" t="s">
        <v>5770</v>
      </c>
      <c r="B351">
        <v>6403</v>
      </c>
      <c r="C351" t="s">
        <v>4383</v>
      </c>
      <c r="D351" t="s">
        <v>1229</v>
      </c>
      <c r="E351" t="s">
        <v>4475</v>
      </c>
      <c r="F351" t="s">
        <v>1228</v>
      </c>
      <c r="G351" t="s">
        <v>6568</v>
      </c>
      <c r="H351" t="s">
        <v>1165</v>
      </c>
      <c r="I351" t="s">
        <v>1229</v>
      </c>
    </row>
    <row r="352" spans="1:9" x14ac:dyDescent="0.15">
      <c r="A352" t="s">
        <v>5795</v>
      </c>
      <c r="B352">
        <v>6426</v>
      </c>
      <c r="C352" t="s">
        <v>4383</v>
      </c>
      <c r="D352" t="s">
        <v>1231</v>
      </c>
      <c r="E352" t="s">
        <v>4475</v>
      </c>
      <c r="F352" t="s">
        <v>1230</v>
      </c>
      <c r="G352" t="s">
        <v>6569</v>
      </c>
      <c r="H352" t="s">
        <v>1165</v>
      </c>
      <c r="I352" t="s">
        <v>1231</v>
      </c>
    </row>
    <row r="353" spans="1:9" x14ac:dyDescent="0.15">
      <c r="A353" t="s">
        <v>5819</v>
      </c>
      <c r="B353">
        <v>6428</v>
      </c>
      <c r="C353" t="s">
        <v>4383</v>
      </c>
      <c r="D353" t="s">
        <v>1233</v>
      </c>
      <c r="E353" t="s">
        <v>4475</v>
      </c>
      <c r="F353" t="s">
        <v>1232</v>
      </c>
      <c r="G353" t="s">
        <v>6570</v>
      </c>
      <c r="H353" t="s">
        <v>1165</v>
      </c>
      <c r="I353" t="s">
        <v>1233</v>
      </c>
    </row>
    <row r="354" spans="1:9" x14ac:dyDescent="0.15">
      <c r="A354" t="s">
        <v>5842</v>
      </c>
      <c r="B354">
        <v>6461</v>
      </c>
      <c r="C354" t="s">
        <v>4383</v>
      </c>
      <c r="D354" t="s">
        <v>1235</v>
      </c>
      <c r="E354" t="s">
        <v>4475</v>
      </c>
      <c r="F354" t="s">
        <v>1234</v>
      </c>
      <c r="G354" t="s">
        <v>6571</v>
      </c>
      <c r="H354" t="s">
        <v>1165</v>
      </c>
      <c r="I354" t="s">
        <v>1235</v>
      </c>
    </row>
    <row r="355" spans="1:9" x14ac:dyDescent="0.15">
      <c r="A355" t="s">
        <v>4433</v>
      </c>
      <c r="B355">
        <v>7000</v>
      </c>
      <c r="C355" t="s">
        <v>4384</v>
      </c>
      <c r="D355" t="s">
        <v>1237</v>
      </c>
      <c r="E355" t="s">
        <v>4426</v>
      </c>
      <c r="F355" t="s">
        <v>1236</v>
      </c>
      <c r="G355" t="s">
        <v>6572</v>
      </c>
      <c r="H355" t="s">
        <v>1237</v>
      </c>
    </row>
    <row r="356" spans="1:9" x14ac:dyDescent="0.15">
      <c r="A356" t="s">
        <v>4482</v>
      </c>
      <c r="B356">
        <v>7201</v>
      </c>
      <c r="C356" t="s">
        <v>4384</v>
      </c>
      <c r="D356" t="s">
        <v>1239</v>
      </c>
      <c r="E356" t="s">
        <v>4475</v>
      </c>
      <c r="F356" t="s">
        <v>1238</v>
      </c>
      <c r="G356" t="s">
        <v>6573</v>
      </c>
      <c r="H356" t="s">
        <v>1237</v>
      </c>
      <c r="I356" t="s">
        <v>1239</v>
      </c>
    </row>
    <row r="357" spans="1:9" x14ac:dyDescent="0.15">
      <c r="A357" t="s">
        <v>4530</v>
      </c>
      <c r="B357">
        <v>7202</v>
      </c>
      <c r="C357" t="s">
        <v>4384</v>
      </c>
      <c r="D357" t="s">
        <v>1241</v>
      </c>
      <c r="E357" t="s">
        <v>4475</v>
      </c>
      <c r="F357" t="s">
        <v>1240</v>
      </c>
      <c r="G357" t="s">
        <v>6574</v>
      </c>
      <c r="H357" t="s">
        <v>1237</v>
      </c>
      <c r="I357" t="s">
        <v>1241</v>
      </c>
    </row>
    <row r="358" spans="1:9" x14ac:dyDescent="0.15">
      <c r="A358" t="s">
        <v>4578</v>
      </c>
      <c r="B358">
        <v>7203</v>
      </c>
      <c r="C358" t="s">
        <v>4384</v>
      </c>
      <c r="D358" t="s">
        <v>1243</v>
      </c>
      <c r="E358" t="s">
        <v>4475</v>
      </c>
      <c r="F358" t="s">
        <v>1242</v>
      </c>
      <c r="G358" t="s">
        <v>6575</v>
      </c>
      <c r="H358" t="s">
        <v>1237</v>
      </c>
      <c r="I358" t="s">
        <v>1243</v>
      </c>
    </row>
    <row r="359" spans="1:9" x14ac:dyDescent="0.15">
      <c r="A359" t="s">
        <v>4626</v>
      </c>
      <c r="B359">
        <v>7204</v>
      </c>
      <c r="C359" t="s">
        <v>4384</v>
      </c>
      <c r="D359" t="s">
        <v>1245</v>
      </c>
      <c r="E359" t="s">
        <v>4475</v>
      </c>
      <c r="F359" t="s">
        <v>1244</v>
      </c>
      <c r="G359" t="s">
        <v>6576</v>
      </c>
      <c r="H359" t="s">
        <v>1237</v>
      </c>
      <c r="I359" t="s">
        <v>1245</v>
      </c>
    </row>
    <row r="360" spans="1:9" x14ac:dyDescent="0.15">
      <c r="A360" t="s">
        <v>4674</v>
      </c>
      <c r="B360">
        <v>7205</v>
      </c>
      <c r="C360" t="s">
        <v>4384</v>
      </c>
      <c r="D360" t="s">
        <v>1247</v>
      </c>
      <c r="E360" t="s">
        <v>4475</v>
      </c>
      <c r="F360" t="s">
        <v>1246</v>
      </c>
      <c r="G360" t="s">
        <v>6577</v>
      </c>
      <c r="H360" t="s">
        <v>1237</v>
      </c>
      <c r="I360" t="s">
        <v>1247</v>
      </c>
    </row>
    <row r="361" spans="1:9" x14ac:dyDescent="0.15">
      <c r="A361" t="s">
        <v>4722</v>
      </c>
      <c r="B361">
        <v>7207</v>
      </c>
      <c r="C361" t="s">
        <v>4384</v>
      </c>
      <c r="D361" t="s">
        <v>1249</v>
      </c>
      <c r="E361" t="s">
        <v>4475</v>
      </c>
      <c r="F361" t="s">
        <v>1248</v>
      </c>
      <c r="G361" t="s">
        <v>6578</v>
      </c>
      <c r="H361" t="s">
        <v>1237</v>
      </c>
      <c r="I361" t="s">
        <v>1249</v>
      </c>
    </row>
    <row r="362" spans="1:9" x14ac:dyDescent="0.15">
      <c r="A362" t="s">
        <v>4770</v>
      </c>
      <c r="B362">
        <v>7208</v>
      </c>
      <c r="C362" t="s">
        <v>4384</v>
      </c>
      <c r="D362" t="s">
        <v>1251</v>
      </c>
      <c r="E362" t="s">
        <v>4475</v>
      </c>
      <c r="F362" t="s">
        <v>1250</v>
      </c>
      <c r="G362" t="s">
        <v>6579</v>
      </c>
      <c r="H362" t="s">
        <v>1237</v>
      </c>
      <c r="I362" t="s">
        <v>1251</v>
      </c>
    </row>
    <row r="363" spans="1:9" x14ac:dyDescent="0.15">
      <c r="A363" t="s">
        <v>4818</v>
      </c>
      <c r="B363">
        <v>7209</v>
      </c>
      <c r="C363" t="s">
        <v>4384</v>
      </c>
      <c r="D363" t="s">
        <v>1253</v>
      </c>
      <c r="E363" t="s">
        <v>4475</v>
      </c>
      <c r="F363" t="s">
        <v>1252</v>
      </c>
      <c r="G363" t="s">
        <v>6580</v>
      </c>
      <c r="H363" t="s">
        <v>1237</v>
      </c>
      <c r="I363" t="s">
        <v>1253</v>
      </c>
    </row>
    <row r="364" spans="1:9" x14ac:dyDescent="0.15">
      <c r="A364" t="s">
        <v>4866</v>
      </c>
      <c r="B364">
        <v>7210</v>
      </c>
      <c r="C364" t="s">
        <v>4384</v>
      </c>
      <c r="D364" t="s">
        <v>1255</v>
      </c>
      <c r="E364" t="s">
        <v>4475</v>
      </c>
      <c r="F364" t="s">
        <v>1254</v>
      </c>
      <c r="G364" t="s">
        <v>6581</v>
      </c>
      <c r="H364" t="s">
        <v>1237</v>
      </c>
      <c r="I364" t="s">
        <v>1255</v>
      </c>
    </row>
    <row r="365" spans="1:9" x14ac:dyDescent="0.15">
      <c r="A365" t="s">
        <v>4914</v>
      </c>
      <c r="B365">
        <v>7211</v>
      </c>
      <c r="C365" t="s">
        <v>4384</v>
      </c>
      <c r="D365" t="s">
        <v>1257</v>
      </c>
      <c r="E365" t="s">
        <v>4475</v>
      </c>
      <c r="F365" t="s">
        <v>1256</v>
      </c>
      <c r="G365" t="s">
        <v>6582</v>
      </c>
      <c r="H365" t="s">
        <v>1237</v>
      </c>
      <c r="I365" t="s">
        <v>1257</v>
      </c>
    </row>
    <row r="366" spans="1:9" x14ac:dyDescent="0.15">
      <c r="A366" t="s">
        <v>4962</v>
      </c>
      <c r="B366">
        <v>7212</v>
      </c>
      <c r="C366" t="s">
        <v>4384</v>
      </c>
      <c r="D366" t="s">
        <v>1259</v>
      </c>
      <c r="E366" t="s">
        <v>4475</v>
      </c>
      <c r="F366" t="s">
        <v>1258</v>
      </c>
      <c r="G366" t="s">
        <v>6583</v>
      </c>
      <c r="H366" t="s">
        <v>1237</v>
      </c>
      <c r="I366" t="s">
        <v>1259</v>
      </c>
    </row>
    <row r="367" spans="1:9" x14ac:dyDescent="0.15">
      <c r="A367" t="s">
        <v>5010</v>
      </c>
      <c r="B367">
        <v>7213</v>
      </c>
      <c r="C367" t="s">
        <v>4384</v>
      </c>
      <c r="D367" t="s">
        <v>595</v>
      </c>
      <c r="E367" t="s">
        <v>4475</v>
      </c>
      <c r="F367" t="s">
        <v>1260</v>
      </c>
      <c r="G367" t="s">
        <v>6584</v>
      </c>
      <c r="H367" t="s">
        <v>1237</v>
      </c>
      <c r="I367" t="s">
        <v>595</v>
      </c>
    </row>
    <row r="368" spans="1:9" x14ac:dyDescent="0.15">
      <c r="A368" t="s">
        <v>5058</v>
      </c>
      <c r="B368">
        <v>7214</v>
      </c>
      <c r="C368" t="s">
        <v>4384</v>
      </c>
      <c r="D368" t="s">
        <v>1262</v>
      </c>
      <c r="E368" t="s">
        <v>4475</v>
      </c>
      <c r="F368" t="s">
        <v>1261</v>
      </c>
      <c r="G368" t="s">
        <v>6585</v>
      </c>
      <c r="H368" t="s">
        <v>1237</v>
      </c>
      <c r="I368" t="s">
        <v>1262</v>
      </c>
    </row>
    <row r="369" spans="1:9" x14ac:dyDescent="0.15">
      <c r="A369" t="s">
        <v>5106</v>
      </c>
      <c r="B369">
        <v>7301</v>
      </c>
      <c r="C369" t="s">
        <v>4384</v>
      </c>
      <c r="D369" t="s">
        <v>1264</v>
      </c>
      <c r="E369" t="s">
        <v>4475</v>
      </c>
      <c r="F369" t="s">
        <v>1263</v>
      </c>
      <c r="G369" t="s">
        <v>6586</v>
      </c>
      <c r="H369" t="s">
        <v>1237</v>
      </c>
      <c r="I369" t="s">
        <v>1264</v>
      </c>
    </row>
    <row r="370" spans="1:9" x14ac:dyDescent="0.15">
      <c r="A370" t="s">
        <v>5154</v>
      </c>
      <c r="B370">
        <v>7303</v>
      </c>
      <c r="C370" t="s">
        <v>4384</v>
      </c>
      <c r="D370" t="s">
        <v>1266</v>
      </c>
      <c r="E370" t="s">
        <v>4475</v>
      </c>
      <c r="F370" t="s">
        <v>1265</v>
      </c>
      <c r="G370" t="s">
        <v>6587</v>
      </c>
      <c r="H370" t="s">
        <v>1237</v>
      </c>
      <c r="I370" t="s">
        <v>1266</v>
      </c>
    </row>
    <row r="371" spans="1:9" x14ac:dyDescent="0.15">
      <c r="A371" t="s">
        <v>5202</v>
      </c>
      <c r="B371">
        <v>7308</v>
      </c>
      <c r="C371" t="s">
        <v>4384</v>
      </c>
      <c r="D371" t="s">
        <v>1268</v>
      </c>
      <c r="E371" t="s">
        <v>4475</v>
      </c>
      <c r="F371" t="s">
        <v>1267</v>
      </c>
      <c r="G371" t="s">
        <v>6588</v>
      </c>
      <c r="H371" t="s">
        <v>1237</v>
      </c>
      <c r="I371" t="s">
        <v>1268</v>
      </c>
    </row>
    <row r="372" spans="1:9" x14ac:dyDescent="0.15">
      <c r="A372" t="s">
        <v>5249</v>
      </c>
      <c r="B372">
        <v>7322</v>
      </c>
      <c r="C372" t="s">
        <v>4384</v>
      </c>
      <c r="D372" t="s">
        <v>1270</v>
      </c>
      <c r="E372" t="s">
        <v>4475</v>
      </c>
      <c r="F372" t="s">
        <v>1269</v>
      </c>
      <c r="G372" t="s">
        <v>6589</v>
      </c>
      <c r="H372" t="s">
        <v>1237</v>
      </c>
      <c r="I372" t="s">
        <v>1270</v>
      </c>
    </row>
    <row r="373" spans="1:9" x14ac:dyDescent="0.15">
      <c r="A373" t="s">
        <v>5296</v>
      </c>
      <c r="B373">
        <v>7342</v>
      </c>
      <c r="C373" t="s">
        <v>4384</v>
      </c>
      <c r="D373" t="s">
        <v>1272</v>
      </c>
      <c r="E373" t="s">
        <v>4475</v>
      </c>
      <c r="F373" t="s">
        <v>1271</v>
      </c>
      <c r="G373" t="s">
        <v>6590</v>
      </c>
      <c r="H373" t="s">
        <v>1237</v>
      </c>
      <c r="I373" t="s">
        <v>1272</v>
      </c>
    </row>
    <row r="374" spans="1:9" x14ac:dyDescent="0.15">
      <c r="A374" t="s">
        <v>5341</v>
      </c>
      <c r="B374">
        <v>7344</v>
      </c>
      <c r="C374" t="s">
        <v>4384</v>
      </c>
      <c r="D374" t="s">
        <v>1274</v>
      </c>
      <c r="E374" t="s">
        <v>4475</v>
      </c>
      <c r="F374" t="s">
        <v>1273</v>
      </c>
      <c r="G374" t="s">
        <v>6591</v>
      </c>
      <c r="H374" t="s">
        <v>1237</v>
      </c>
      <c r="I374" t="s">
        <v>1274</v>
      </c>
    </row>
    <row r="375" spans="1:9" x14ac:dyDescent="0.15">
      <c r="A375" t="s">
        <v>5385</v>
      </c>
      <c r="B375">
        <v>7362</v>
      </c>
      <c r="C375" t="s">
        <v>4384</v>
      </c>
      <c r="D375" t="s">
        <v>1276</v>
      </c>
      <c r="E375" t="s">
        <v>4475</v>
      </c>
      <c r="F375" t="s">
        <v>1275</v>
      </c>
      <c r="G375" t="s">
        <v>6592</v>
      </c>
      <c r="H375" t="s">
        <v>1237</v>
      </c>
      <c r="I375" t="s">
        <v>1276</v>
      </c>
    </row>
    <row r="376" spans="1:9" x14ac:dyDescent="0.15">
      <c r="A376" t="s">
        <v>5424</v>
      </c>
      <c r="B376">
        <v>7364</v>
      </c>
      <c r="C376" t="s">
        <v>4384</v>
      </c>
      <c r="D376" t="s">
        <v>1278</v>
      </c>
      <c r="E376" t="s">
        <v>4475</v>
      </c>
      <c r="F376" t="s">
        <v>1277</v>
      </c>
      <c r="G376" t="s">
        <v>6593</v>
      </c>
      <c r="H376" t="s">
        <v>1237</v>
      </c>
      <c r="I376" t="s">
        <v>1278</v>
      </c>
    </row>
    <row r="377" spans="1:9" x14ac:dyDescent="0.15">
      <c r="A377" t="s">
        <v>5461</v>
      </c>
      <c r="B377">
        <v>7367</v>
      </c>
      <c r="C377" t="s">
        <v>4384</v>
      </c>
      <c r="D377" t="s">
        <v>1280</v>
      </c>
      <c r="E377" t="s">
        <v>4475</v>
      </c>
      <c r="F377" t="s">
        <v>1279</v>
      </c>
      <c r="G377" t="s">
        <v>6594</v>
      </c>
      <c r="H377" t="s">
        <v>1237</v>
      </c>
      <c r="I377" t="s">
        <v>1280</v>
      </c>
    </row>
    <row r="378" spans="1:9" x14ac:dyDescent="0.15">
      <c r="A378" t="s">
        <v>5497</v>
      </c>
      <c r="B378">
        <v>7368</v>
      </c>
      <c r="C378" t="s">
        <v>4384</v>
      </c>
      <c r="D378" t="s">
        <v>1282</v>
      </c>
      <c r="E378" t="s">
        <v>4475</v>
      </c>
      <c r="F378" t="s">
        <v>1281</v>
      </c>
      <c r="G378" t="s">
        <v>6595</v>
      </c>
      <c r="H378" t="s">
        <v>1237</v>
      </c>
      <c r="I378" t="s">
        <v>1282</v>
      </c>
    </row>
    <row r="379" spans="1:9" x14ac:dyDescent="0.15">
      <c r="A379" t="s">
        <v>5533</v>
      </c>
      <c r="B379">
        <v>7402</v>
      </c>
      <c r="C379" t="s">
        <v>4384</v>
      </c>
      <c r="D379" t="s">
        <v>1284</v>
      </c>
      <c r="E379" t="s">
        <v>4475</v>
      </c>
      <c r="F379" t="s">
        <v>1283</v>
      </c>
      <c r="G379" t="s">
        <v>6596</v>
      </c>
      <c r="H379" t="s">
        <v>1237</v>
      </c>
      <c r="I379" t="s">
        <v>1284</v>
      </c>
    </row>
    <row r="380" spans="1:9" x14ac:dyDescent="0.15">
      <c r="A380" t="s">
        <v>5568</v>
      </c>
      <c r="B380">
        <v>7405</v>
      </c>
      <c r="C380" t="s">
        <v>4384</v>
      </c>
      <c r="D380" t="s">
        <v>1286</v>
      </c>
      <c r="E380" t="s">
        <v>4475</v>
      </c>
      <c r="F380" t="s">
        <v>1285</v>
      </c>
      <c r="G380" t="s">
        <v>6597</v>
      </c>
      <c r="H380" t="s">
        <v>1237</v>
      </c>
      <c r="I380" t="s">
        <v>1286</v>
      </c>
    </row>
    <row r="381" spans="1:9" x14ac:dyDescent="0.15">
      <c r="A381" t="s">
        <v>5601</v>
      </c>
      <c r="B381">
        <v>7407</v>
      </c>
      <c r="C381" t="s">
        <v>4384</v>
      </c>
      <c r="D381" t="s">
        <v>1288</v>
      </c>
      <c r="E381" t="s">
        <v>4475</v>
      </c>
      <c r="F381" t="s">
        <v>1287</v>
      </c>
      <c r="G381" t="s">
        <v>6598</v>
      </c>
      <c r="H381" t="s">
        <v>1237</v>
      </c>
      <c r="I381" t="s">
        <v>1288</v>
      </c>
    </row>
    <row r="382" spans="1:9" x14ac:dyDescent="0.15">
      <c r="A382" t="s">
        <v>5633</v>
      </c>
      <c r="B382">
        <v>7408</v>
      </c>
      <c r="C382" t="s">
        <v>4384</v>
      </c>
      <c r="D382" t="s">
        <v>1290</v>
      </c>
      <c r="E382" t="s">
        <v>4475</v>
      </c>
      <c r="F382" t="s">
        <v>1289</v>
      </c>
      <c r="G382" t="s">
        <v>6599</v>
      </c>
      <c r="H382" t="s">
        <v>1237</v>
      </c>
      <c r="I382" t="s">
        <v>1290</v>
      </c>
    </row>
    <row r="383" spans="1:9" x14ac:dyDescent="0.15">
      <c r="A383" t="s">
        <v>5663</v>
      </c>
      <c r="B383">
        <v>7421</v>
      </c>
      <c r="C383" t="s">
        <v>4384</v>
      </c>
      <c r="D383" t="s">
        <v>1292</v>
      </c>
      <c r="E383" t="s">
        <v>4475</v>
      </c>
      <c r="F383" t="s">
        <v>1291</v>
      </c>
      <c r="G383" t="s">
        <v>6600</v>
      </c>
      <c r="H383" t="s">
        <v>1237</v>
      </c>
      <c r="I383" t="s">
        <v>1292</v>
      </c>
    </row>
    <row r="384" spans="1:9" x14ac:dyDescent="0.15">
      <c r="A384" t="s">
        <v>5691</v>
      </c>
      <c r="B384">
        <v>7422</v>
      </c>
      <c r="C384" t="s">
        <v>4384</v>
      </c>
      <c r="D384" t="s">
        <v>1294</v>
      </c>
      <c r="E384" t="s">
        <v>4475</v>
      </c>
      <c r="F384" t="s">
        <v>1293</v>
      </c>
      <c r="G384" t="s">
        <v>6601</v>
      </c>
      <c r="H384" t="s">
        <v>1237</v>
      </c>
      <c r="I384" t="s">
        <v>1294</v>
      </c>
    </row>
    <row r="385" spans="1:9" x14ac:dyDescent="0.15">
      <c r="A385" t="s">
        <v>5719</v>
      </c>
      <c r="B385">
        <v>7423</v>
      </c>
      <c r="C385" t="s">
        <v>4384</v>
      </c>
      <c r="D385" t="s">
        <v>1296</v>
      </c>
      <c r="E385" t="s">
        <v>4475</v>
      </c>
      <c r="F385" t="s">
        <v>1295</v>
      </c>
      <c r="G385" t="s">
        <v>6602</v>
      </c>
      <c r="H385" t="s">
        <v>1237</v>
      </c>
      <c r="I385" t="s">
        <v>1296</v>
      </c>
    </row>
    <row r="386" spans="1:9" x14ac:dyDescent="0.15">
      <c r="A386" t="s">
        <v>5746</v>
      </c>
      <c r="B386">
        <v>7444</v>
      </c>
      <c r="C386" t="s">
        <v>4384</v>
      </c>
      <c r="D386" t="s">
        <v>1298</v>
      </c>
      <c r="E386" t="s">
        <v>4475</v>
      </c>
      <c r="F386" t="s">
        <v>1297</v>
      </c>
      <c r="G386" t="s">
        <v>6603</v>
      </c>
      <c r="H386" t="s">
        <v>1237</v>
      </c>
      <c r="I386" t="s">
        <v>1298</v>
      </c>
    </row>
    <row r="387" spans="1:9" x14ac:dyDescent="0.15">
      <c r="A387" t="s">
        <v>5771</v>
      </c>
      <c r="B387">
        <v>7445</v>
      </c>
      <c r="C387" t="s">
        <v>4384</v>
      </c>
      <c r="D387" t="s">
        <v>1207</v>
      </c>
      <c r="E387" t="s">
        <v>4475</v>
      </c>
      <c r="F387" t="s">
        <v>1299</v>
      </c>
      <c r="G387" t="s">
        <v>6604</v>
      </c>
      <c r="H387" t="s">
        <v>1237</v>
      </c>
      <c r="I387" t="s">
        <v>1207</v>
      </c>
    </row>
    <row r="388" spans="1:9" x14ac:dyDescent="0.15">
      <c r="A388" t="s">
        <v>5796</v>
      </c>
      <c r="B388">
        <v>7446</v>
      </c>
      <c r="C388" t="s">
        <v>4384</v>
      </c>
      <c r="D388" t="s">
        <v>1301</v>
      </c>
      <c r="E388" t="s">
        <v>4475</v>
      </c>
      <c r="F388" t="s">
        <v>1300</v>
      </c>
      <c r="G388" t="s">
        <v>6605</v>
      </c>
      <c r="H388" t="s">
        <v>1237</v>
      </c>
      <c r="I388" t="s">
        <v>1301</v>
      </c>
    </row>
    <row r="389" spans="1:9" x14ac:dyDescent="0.15">
      <c r="A389" t="s">
        <v>5820</v>
      </c>
      <c r="B389">
        <v>7447</v>
      </c>
      <c r="C389" t="s">
        <v>4384</v>
      </c>
      <c r="D389" t="s">
        <v>1303</v>
      </c>
      <c r="E389" t="s">
        <v>4475</v>
      </c>
      <c r="F389" t="s">
        <v>1302</v>
      </c>
      <c r="G389" t="s">
        <v>6606</v>
      </c>
      <c r="H389" t="s">
        <v>1237</v>
      </c>
      <c r="I389" t="s">
        <v>1303</v>
      </c>
    </row>
    <row r="390" spans="1:9" x14ac:dyDescent="0.15">
      <c r="A390" t="s">
        <v>5843</v>
      </c>
      <c r="B390">
        <v>7461</v>
      </c>
      <c r="C390" t="s">
        <v>4384</v>
      </c>
      <c r="D390" t="s">
        <v>1305</v>
      </c>
      <c r="E390" t="s">
        <v>4475</v>
      </c>
      <c r="F390" t="s">
        <v>1304</v>
      </c>
      <c r="G390" t="s">
        <v>6607</v>
      </c>
      <c r="H390" t="s">
        <v>1237</v>
      </c>
      <c r="I390" t="s">
        <v>1305</v>
      </c>
    </row>
    <row r="391" spans="1:9" x14ac:dyDescent="0.15">
      <c r="A391" t="s">
        <v>5863</v>
      </c>
      <c r="B391">
        <v>7464</v>
      </c>
      <c r="C391" t="s">
        <v>4384</v>
      </c>
      <c r="D391" t="s">
        <v>1307</v>
      </c>
      <c r="E391" t="s">
        <v>4475</v>
      </c>
      <c r="F391" t="s">
        <v>1306</v>
      </c>
      <c r="G391" t="s">
        <v>6608</v>
      </c>
      <c r="H391" t="s">
        <v>1237</v>
      </c>
      <c r="I391" t="s">
        <v>1307</v>
      </c>
    </row>
    <row r="392" spans="1:9" x14ac:dyDescent="0.15">
      <c r="A392" t="s">
        <v>5881</v>
      </c>
      <c r="B392">
        <v>7465</v>
      </c>
      <c r="C392" t="s">
        <v>4384</v>
      </c>
      <c r="D392" t="s">
        <v>1309</v>
      </c>
      <c r="E392" t="s">
        <v>4475</v>
      </c>
      <c r="F392" t="s">
        <v>1308</v>
      </c>
      <c r="G392" t="s">
        <v>6609</v>
      </c>
      <c r="H392" t="s">
        <v>1237</v>
      </c>
      <c r="I392" t="s">
        <v>1309</v>
      </c>
    </row>
    <row r="393" spans="1:9" x14ac:dyDescent="0.15">
      <c r="A393" t="s">
        <v>5899</v>
      </c>
      <c r="B393">
        <v>7466</v>
      </c>
      <c r="C393" t="s">
        <v>4384</v>
      </c>
      <c r="D393" t="s">
        <v>1311</v>
      </c>
      <c r="E393" t="s">
        <v>4475</v>
      </c>
      <c r="F393" t="s">
        <v>1310</v>
      </c>
      <c r="G393" t="s">
        <v>6610</v>
      </c>
      <c r="H393" t="s">
        <v>1237</v>
      </c>
      <c r="I393" t="s">
        <v>1311</v>
      </c>
    </row>
    <row r="394" spans="1:9" x14ac:dyDescent="0.15">
      <c r="A394" t="s">
        <v>5917</v>
      </c>
      <c r="B394">
        <v>7481</v>
      </c>
      <c r="C394" t="s">
        <v>4384</v>
      </c>
      <c r="D394" t="s">
        <v>1313</v>
      </c>
      <c r="E394" t="s">
        <v>4475</v>
      </c>
      <c r="F394" t="s">
        <v>1312</v>
      </c>
      <c r="G394" t="s">
        <v>6611</v>
      </c>
      <c r="H394" t="s">
        <v>1237</v>
      </c>
      <c r="I394" t="s">
        <v>1313</v>
      </c>
    </row>
    <row r="395" spans="1:9" x14ac:dyDescent="0.15">
      <c r="A395" t="s">
        <v>5935</v>
      </c>
      <c r="B395">
        <v>7482</v>
      </c>
      <c r="C395" t="s">
        <v>4384</v>
      </c>
      <c r="D395" t="s">
        <v>1315</v>
      </c>
      <c r="E395" t="s">
        <v>4475</v>
      </c>
      <c r="F395" t="s">
        <v>1314</v>
      </c>
      <c r="G395" t="s">
        <v>6612</v>
      </c>
      <c r="H395" t="s">
        <v>1237</v>
      </c>
      <c r="I395" t="s">
        <v>1315</v>
      </c>
    </row>
    <row r="396" spans="1:9" x14ac:dyDescent="0.15">
      <c r="A396" t="s">
        <v>5951</v>
      </c>
      <c r="B396">
        <v>7483</v>
      </c>
      <c r="C396" t="s">
        <v>4384</v>
      </c>
      <c r="D396" t="s">
        <v>1317</v>
      </c>
      <c r="E396" t="s">
        <v>4475</v>
      </c>
      <c r="F396" t="s">
        <v>1316</v>
      </c>
      <c r="G396" t="s">
        <v>6613</v>
      </c>
      <c r="H396" t="s">
        <v>1237</v>
      </c>
      <c r="I396" t="s">
        <v>1317</v>
      </c>
    </row>
    <row r="397" spans="1:9" x14ac:dyDescent="0.15">
      <c r="A397" t="s">
        <v>5967</v>
      </c>
      <c r="B397">
        <v>7484</v>
      </c>
      <c r="C397" t="s">
        <v>4384</v>
      </c>
      <c r="D397" t="s">
        <v>1319</v>
      </c>
      <c r="E397" t="s">
        <v>4475</v>
      </c>
      <c r="F397" t="s">
        <v>1318</v>
      </c>
      <c r="G397" t="s">
        <v>6614</v>
      </c>
      <c r="H397" t="s">
        <v>1237</v>
      </c>
      <c r="I397" t="s">
        <v>1319</v>
      </c>
    </row>
    <row r="398" spans="1:9" x14ac:dyDescent="0.15">
      <c r="A398" t="s">
        <v>5981</v>
      </c>
      <c r="B398">
        <v>7501</v>
      </c>
      <c r="C398" t="s">
        <v>4384</v>
      </c>
      <c r="D398" t="s">
        <v>1321</v>
      </c>
      <c r="E398" t="s">
        <v>4475</v>
      </c>
      <c r="F398" t="s">
        <v>1320</v>
      </c>
      <c r="G398" t="s">
        <v>6615</v>
      </c>
      <c r="H398" t="s">
        <v>1237</v>
      </c>
      <c r="I398" t="s">
        <v>1321</v>
      </c>
    </row>
    <row r="399" spans="1:9" x14ac:dyDescent="0.15">
      <c r="A399" t="s">
        <v>5994</v>
      </c>
      <c r="B399">
        <v>7502</v>
      </c>
      <c r="C399" t="s">
        <v>4384</v>
      </c>
      <c r="D399" t="s">
        <v>1323</v>
      </c>
      <c r="E399" t="s">
        <v>4475</v>
      </c>
      <c r="F399" t="s">
        <v>1322</v>
      </c>
      <c r="G399" t="s">
        <v>6616</v>
      </c>
      <c r="H399" t="s">
        <v>1237</v>
      </c>
      <c r="I399" t="s">
        <v>1323</v>
      </c>
    </row>
    <row r="400" spans="1:9" x14ac:dyDescent="0.15">
      <c r="A400" t="s">
        <v>6005</v>
      </c>
      <c r="B400">
        <v>7503</v>
      </c>
      <c r="C400" t="s">
        <v>4384</v>
      </c>
      <c r="D400" t="s">
        <v>1325</v>
      </c>
      <c r="E400" t="s">
        <v>4475</v>
      </c>
      <c r="F400" t="s">
        <v>1324</v>
      </c>
      <c r="G400" t="s">
        <v>6617</v>
      </c>
      <c r="H400" t="s">
        <v>1237</v>
      </c>
      <c r="I400" t="s">
        <v>1325</v>
      </c>
    </row>
    <row r="401" spans="1:9" x14ac:dyDescent="0.15">
      <c r="A401" t="s">
        <v>6015</v>
      </c>
      <c r="B401">
        <v>7504</v>
      </c>
      <c r="C401" t="s">
        <v>4384</v>
      </c>
      <c r="D401" t="s">
        <v>1327</v>
      </c>
      <c r="E401" t="s">
        <v>4475</v>
      </c>
      <c r="F401" t="s">
        <v>1326</v>
      </c>
      <c r="G401" t="s">
        <v>6618</v>
      </c>
      <c r="H401" t="s">
        <v>1237</v>
      </c>
      <c r="I401" t="s">
        <v>1327</v>
      </c>
    </row>
    <row r="402" spans="1:9" x14ac:dyDescent="0.15">
      <c r="A402" t="s">
        <v>6024</v>
      </c>
      <c r="B402">
        <v>7505</v>
      </c>
      <c r="C402" t="s">
        <v>4384</v>
      </c>
      <c r="D402" t="s">
        <v>1329</v>
      </c>
      <c r="E402" t="s">
        <v>4475</v>
      </c>
      <c r="F402" t="s">
        <v>1328</v>
      </c>
      <c r="G402" t="s">
        <v>6619</v>
      </c>
      <c r="H402" t="s">
        <v>1237</v>
      </c>
      <c r="I402" t="s">
        <v>1329</v>
      </c>
    </row>
    <row r="403" spans="1:9" x14ac:dyDescent="0.15">
      <c r="A403" t="s">
        <v>6033</v>
      </c>
      <c r="B403">
        <v>7521</v>
      </c>
      <c r="C403" t="s">
        <v>4384</v>
      </c>
      <c r="D403" t="s">
        <v>1331</v>
      </c>
      <c r="E403" t="s">
        <v>4475</v>
      </c>
      <c r="F403" t="s">
        <v>1330</v>
      </c>
      <c r="G403" t="s">
        <v>6620</v>
      </c>
      <c r="H403" t="s">
        <v>1237</v>
      </c>
      <c r="I403" t="s">
        <v>1331</v>
      </c>
    </row>
    <row r="404" spans="1:9" x14ac:dyDescent="0.15">
      <c r="A404" t="s">
        <v>6042</v>
      </c>
      <c r="B404">
        <v>7522</v>
      </c>
      <c r="C404" t="s">
        <v>4384</v>
      </c>
      <c r="D404" t="s">
        <v>1333</v>
      </c>
      <c r="E404" t="s">
        <v>4475</v>
      </c>
      <c r="F404" t="s">
        <v>1332</v>
      </c>
      <c r="G404" t="s">
        <v>6621</v>
      </c>
      <c r="H404" t="s">
        <v>1237</v>
      </c>
      <c r="I404" t="s">
        <v>1333</v>
      </c>
    </row>
    <row r="405" spans="1:9" x14ac:dyDescent="0.15">
      <c r="A405" t="s">
        <v>6051</v>
      </c>
      <c r="B405">
        <v>7541</v>
      </c>
      <c r="C405" t="s">
        <v>4384</v>
      </c>
      <c r="D405" t="s">
        <v>1335</v>
      </c>
      <c r="E405" t="s">
        <v>4475</v>
      </c>
      <c r="F405" t="s">
        <v>1334</v>
      </c>
      <c r="G405" t="s">
        <v>6622</v>
      </c>
      <c r="H405" t="s">
        <v>1237</v>
      </c>
      <c r="I405" t="s">
        <v>1335</v>
      </c>
    </row>
    <row r="406" spans="1:9" x14ac:dyDescent="0.15">
      <c r="A406" t="s">
        <v>6060</v>
      </c>
      <c r="B406">
        <v>7542</v>
      </c>
      <c r="C406" t="s">
        <v>4384</v>
      </c>
      <c r="D406" t="s">
        <v>1337</v>
      </c>
      <c r="E406" t="s">
        <v>4475</v>
      </c>
      <c r="F406" t="s">
        <v>1336</v>
      </c>
      <c r="G406" t="s">
        <v>6623</v>
      </c>
      <c r="H406" t="s">
        <v>1237</v>
      </c>
      <c r="I406" t="s">
        <v>1337</v>
      </c>
    </row>
    <row r="407" spans="1:9" x14ac:dyDescent="0.15">
      <c r="A407" t="s">
        <v>6069</v>
      </c>
      <c r="B407">
        <v>7543</v>
      </c>
      <c r="C407" t="s">
        <v>4384</v>
      </c>
      <c r="D407" t="s">
        <v>1339</v>
      </c>
      <c r="E407" t="s">
        <v>4475</v>
      </c>
      <c r="F407" t="s">
        <v>1338</v>
      </c>
      <c r="G407" t="s">
        <v>6624</v>
      </c>
      <c r="H407" t="s">
        <v>1237</v>
      </c>
      <c r="I407" t="s">
        <v>1339</v>
      </c>
    </row>
    <row r="408" spans="1:9" x14ac:dyDescent="0.15">
      <c r="A408" t="s">
        <v>6078</v>
      </c>
      <c r="B408">
        <v>7544</v>
      </c>
      <c r="C408" t="s">
        <v>4384</v>
      </c>
      <c r="D408" t="s">
        <v>1341</v>
      </c>
      <c r="E408" t="s">
        <v>4475</v>
      </c>
      <c r="F408" t="s">
        <v>1340</v>
      </c>
      <c r="G408" t="s">
        <v>6625</v>
      </c>
      <c r="H408" t="s">
        <v>1237</v>
      </c>
      <c r="I408" t="s">
        <v>1341</v>
      </c>
    </row>
    <row r="409" spans="1:9" x14ac:dyDescent="0.15">
      <c r="A409" t="s">
        <v>6087</v>
      </c>
      <c r="B409">
        <v>7545</v>
      </c>
      <c r="C409" t="s">
        <v>4384</v>
      </c>
      <c r="D409" t="s">
        <v>1343</v>
      </c>
      <c r="E409" t="s">
        <v>4475</v>
      </c>
      <c r="F409" t="s">
        <v>1342</v>
      </c>
      <c r="G409" t="s">
        <v>6626</v>
      </c>
      <c r="H409" t="s">
        <v>1237</v>
      </c>
      <c r="I409" t="s">
        <v>1343</v>
      </c>
    </row>
    <row r="410" spans="1:9" x14ac:dyDescent="0.15">
      <c r="A410" t="s">
        <v>6096</v>
      </c>
      <c r="B410">
        <v>7546</v>
      </c>
      <c r="C410" t="s">
        <v>4384</v>
      </c>
      <c r="D410" t="s">
        <v>1345</v>
      </c>
      <c r="E410" t="s">
        <v>4475</v>
      </c>
      <c r="F410" t="s">
        <v>1344</v>
      </c>
      <c r="G410" t="s">
        <v>6627</v>
      </c>
      <c r="H410" t="s">
        <v>1237</v>
      </c>
      <c r="I410" t="s">
        <v>1345</v>
      </c>
    </row>
    <row r="411" spans="1:9" x14ac:dyDescent="0.15">
      <c r="A411" t="s">
        <v>6103</v>
      </c>
      <c r="B411">
        <v>7547</v>
      </c>
      <c r="C411" t="s">
        <v>4384</v>
      </c>
      <c r="D411" t="s">
        <v>1347</v>
      </c>
      <c r="E411" t="s">
        <v>4475</v>
      </c>
      <c r="F411" t="s">
        <v>1346</v>
      </c>
      <c r="G411" t="s">
        <v>6628</v>
      </c>
      <c r="H411" t="s">
        <v>1237</v>
      </c>
      <c r="I411" t="s">
        <v>1347</v>
      </c>
    </row>
    <row r="412" spans="1:9" x14ac:dyDescent="0.15">
      <c r="A412" t="s">
        <v>6110</v>
      </c>
      <c r="B412">
        <v>7548</v>
      </c>
      <c r="C412" t="s">
        <v>4384</v>
      </c>
      <c r="D412" t="s">
        <v>1349</v>
      </c>
      <c r="E412" t="s">
        <v>4475</v>
      </c>
      <c r="F412" t="s">
        <v>1348</v>
      </c>
      <c r="G412" t="s">
        <v>6629</v>
      </c>
      <c r="H412" t="s">
        <v>1237</v>
      </c>
      <c r="I412" t="s">
        <v>1349</v>
      </c>
    </row>
    <row r="413" spans="1:9" x14ac:dyDescent="0.15">
      <c r="A413" t="s">
        <v>6117</v>
      </c>
      <c r="B413">
        <v>7561</v>
      </c>
      <c r="C413" t="s">
        <v>4384</v>
      </c>
      <c r="D413" t="s">
        <v>1351</v>
      </c>
      <c r="E413" t="s">
        <v>4475</v>
      </c>
      <c r="F413" t="s">
        <v>1350</v>
      </c>
      <c r="G413" t="s">
        <v>6630</v>
      </c>
      <c r="H413" t="s">
        <v>1237</v>
      </c>
      <c r="I413" t="s">
        <v>1351</v>
      </c>
    </row>
    <row r="414" spans="1:9" x14ac:dyDescent="0.15">
      <c r="A414" t="s">
        <v>6124</v>
      </c>
      <c r="B414">
        <v>7564</v>
      </c>
      <c r="C414" t="s">
        <v>4384</v>
      </c>
      <c r="D414" t="s">
        <v>1353</v>
      </c>
      <c r="E414" t="s">
        <v>4475</v>
      </c>
      <c r="F414" t="s">
        <v>1352</v>
      </c>
      <c r="G414" t="s">
        <v>6631</v>
      </c>
      <c r="H414" t="s">
        <v>1237</v>
      </c>
      <c r="I414" t="s">
        <v>1353</v>
      </c>
    </row>
    <row r="415" spans="1:9" x14ac:dyDescent="0.15">
      <c r="A415" t="s">
        <v>4434</v>
      </c>
      <c r="B415">
        <v>8000</v>
      </c>
      <c r="C415" t="s">
        <v>4385</v>
      </c>
      <c r="D415" t="s">
        <v>1355</v>
      </c>
      <c r="E415" t="s">
        <v>4426</v>
      </c>
      <c r="F415" t="s">
        <v>1354</v>
      </c>
      <c r="G415" t="s">
        <v>6632</v>
      </c>
      <c r="H415" t="s">
        <v>1355</v>
      </c>
    </row>
    <row r="416" spans="1:9" x14ac:dyDescent="0.15">
      <c r="A416" t="s">
        <v>4483</v>
      </c>
      <c r="B416">
        <v>8201</v>
      </c>
      <c r="C416" t="s">
        <v>4385</v>
      </c>
      <c r="D416" t="s">
        <v>1357</v>
      </c>
      <c r="E416" t="s">
        <v>4475</v>
      </c>
      <c r="F416" t="s">
        <v>1356</v>
      </c>
      <c r="G416" t="s">
        <v>6633</v>
      </c>
      <c r="H416" t="s">
        <v>1355</v>
      </c>
      <c r="I416" t="s">
        <v>1357</v>
      </c>
    </row>
    <row r="417" spans="1:9" x14ac:dyDescent="0.15">
      <c r="A417" t="s">
        <v>4531</v>
      </c>
      <c r="B417">
        <v>8202</v>
      </c>
      <c r="C417" t="s">
        <v>4385</v>
      </c>
      <c r="D417" t="s">
        <v>1359</v>
      </c>
      <c r="E417" t="s">
        <v>4475</v>
      </c>
      <c r="F417" t="s">
        <v>1358</v>
      </c>
      <c r="G417" t="s">
        <v>6634</v>
      </c>
      <c r="H417" t="s">
        <v>1355</v>
      </c>
      <c r="I417" t="s">
        <v>1359</v>
      </c>
    </row>
    <row r="418" spans="1:9" x14ac:dyDescent="0.15">
      <c r="A418" t="s">
        <v>4579</v>
      </c>
      <c r="B418">
        <v>8203</v>
      </c>
      <c r="C418" t="s">
        <v>4385</v>
      </c>
      <c r="D418" t="s">
        <v>1361</v>
      </c>
      <c r="E418" t="s">
        <v>4475</v>
      </c>
      <c r="F418" t="s">
        <v>1360</v>
      </c>
      <c r="G418" t="s">
        <v>6635</v>
      </c>
      <c r="H418" t="s">
        <v>1355</v>
      </c>
      <c r="I418" t="s">
        <v>1361</v>
      </c>
    </row>
    <row r="419" spans="1:9" x14ac:dyDescent="0.15">
      <c r="A419" t="s">
        <v>4627</v>
      </c>
      <c r="B419">
        <v>8204</v>
      </c>
      <c r="C419" t="s">
        <v>4385</v>
      </c>
      <c r="D419" t="s">
        <v>1363</v>
      </c>
      <c r="E419" t="s">
        <v>4475</v>
      </c>
      <c r="F419" t="s">
        <v>1362</v>
      </c>
      <c r="G419" t="s">
        <v>6636</v>
      </c>
      <c r="H419" t="s">
        <v>1355</v>
      </c>
      <c r="I419" t="s">
        <v>1363</v>
      </c>
    </row>
    <row r="420" spans="1:9" x14ac:dyDescent="0.15">
      <c r="A420" t="s">
        <v>4675</v>
      </c>
      <c r="B420">
        <v>8205</v>
      </c>
      <c r="C420" t="s">
        <v>4385</v>
      </c>
      <c r="D420" t="s">
        <v>1365</v>
      </c>
      <c r="E420" t="s">
        <v>4475</v>
      </c>
      <c r="F420" t="s">
        <v>1364</v>
      </c>
      <c r="G420" t="s">
        <v>6637</v>
      </c>
      <c r="H420" t="s">
        <v>1355</v>
      </c>
      <c r="I420" t="s">
        <v>1365</v>
      </c>
    </row>
    <row r="421" spans="1:9" x14ac:dyDescent="0.15">
      <c r="A421" t="s">
        <v>4723</v>
      </c>
      <c r="B421">
        <v>8207</v>
      </c>
      <c r="C421" t="s">
        <v>4385</v>
      </c>
      <c r="D421" t="s">
        <v>1367</v>
      </c>
      <c r="E421" t="s">
        <v>4475</v>
      </c>
      <c r="F421" t="s">
        <v>1366</v>
      </c>
      <c r="G421" t="s">
        <v>6638</v>
      </c>
      <c r="H421" t="s">
        <v>1355</v>
      </c>
      <c r="I421" t="s">
        <v>1367</v>
      </c>
    </row>
    <row r="422" spans="1:9" x14ac:dyDescent="0.15">
      <c r="A422" t="s">
        <v>4771</v>
      </c>
      <c r="B422">
        <v>8208</v>
      </c>
      <c r="C422" t="s">
        <v>4385</v>
      </c>
      <c r="D422" t="s">
        <v>6639</v>
      </c>
      <c r="E422" t="s">
        <v>4475</v>
      </c>
      <c r="F422" t="s">
        <v>1368</v>
      </c>
      <c r="G422" t="s">
        <v>6640</v>
      </c>
      <c r="H422" t="s">
        <v>1355</v>
      </c>
      <c r="I422" t="s">
        <v>1369</v>
      </c>
    </row>
    <row r="423" spans="1:9" x14ac:dyDescent="0.15">
      <c r="A423" t="s">
        <v>4819</v>
      </c>
      <c r="B423">
        <v>8210</v>
      </c>
      <c r="C423" t="s">
        <v>4385</v>
      </c>
      <c r="D423" t="s">
        <v>1371</v>
      </c>
      <c r="E423" t="s">
        <v>4475</v>
      </c>
      <c r="F423" t="s">
        <v>1370</v>
      </c>
      <c r="G423" t="s">
        <v>6641</v>
      </c>
      <c r="H423" t="s">
        <v>1355</v>
      </c>
      <c r="I423" t="s">
        <v>1371</v>
      </c>
    </row>
    <row r="424" spans="1:9" x14ac:dyDescent="0.15">
      <c r="A424" t="s">
        <v>4867</v>
      </c>
      <c r="B424">
        <v>8211</v>
      </c>
      <c r="C424" t="s">
        <v>4385</v>
      </c>
      <c r="D424" t="s">
        <v>1373</v>
      </c>
      <c r="E424" t="s">
        <v>4475</v>
      </c>
      <c r="F424" t="s">
        <v>1372</v>
      </c>
      <c r="G424" t="s">
        <v>6642</v>
      </c>
      <c r="H424" t="s">
        <v>1355</v>
      </c>
      <c r="I424" t="s">
        <v>1373</v>
      </c>
    </row>
    <row r="425" spans="1:9" x14ac:dyDescent="0.15">
      <c r="A425" t="s">
        <v>4915</v>
      </c>
      <c r="B425" s="146">
        <v>8212</v>
      </c>
      <c r="C425" s="146" t="s">
        <v>4385</v>
      </c>
      <c r="D425" s="146" t="s">
        <v>1375</v>
      </c>
      <c r="E425" s="146" t="s">
        <v>4475</v>
      </c>
      <c r="F425" s="146" t="s">
        <v>1374</v>
      </c>
      <c r="G425" t="s">
        <v>6643</v>
      </c>
      <c r="H425" t="s">
        <v>1355</v>
      </c>
      <c r="I425" t="s">
        <v>1375</v>
      </c>
    </row>
    <row r="426" spans="1:9" x14ac:dyDescent="0.15">
      <c r="A426" t="s">
        <v>4963</v>
      </c>
      <c r="B426">
        <v>8214</v>
      </c>
      <c r="C426" t="s">
        <v>4385</v>
      </c>
      <c r="D426" t="s">
        <v>1377</v>
      </c>
      <c r="E426" t="s">
        <v>4475</v>
      </c>
      <c r="F426" t="s">
        <v>1376</v>
      </c>
      <c r="G426" t="s">
        <v>6644</v>
      </c>
      <c r="H426" t="s">
        <v>1355</v>
      </c>
      <c r="I426" t="s">
        <v>1377</v>
      </c>
    </row>
    <row r="427" spans="1:9" x14ac:dyDescent="0.15">
      <c r="A427" t="s">
        <v>5011</v>
      </c>
      <c r="B427">
        <v>8215</v>
      </c>
      <c r="C427" t="s">
        <v>4385</v>
      </c>
      <c r="D427" t="s">
        <v>1379</v>
      </c>
      <c r="E427" t="s">
        <v>4475</v>
      </c>
      <c r="F427" t="s">
        <v>1378</v>
      </c>
      <c r="G427" t="s">
        <v>6645</v>
      </c>
      <c r="H427" t="s">
        <v>1355</v>
      </c>
      <c r="I427" t="s">
        <v>1379</v>
      </c>
    </row>
    <row r="428" spans="1:9" x14ac:dyDescent="0.15">
      <c r="A428" t="s">
        <v>5059</v>
      </c>
      <c r="B428">
        <v>8216</v>
      </c>
      <c r="C428" t="s">
        <v>4385</v>
      </c>
      <c r="D428" t="s">
        <v>1381</v>
      </c>
      <c r="E428" t="s">
        <v>4475</v>
      </c>
      <c r="F428" t="s">
        <v>1380</v>
      </c>
      <c r="G428" t="s">
        <v>6646</v>
      </c>
      <c r="H428" t="s">
        <v>1355</v>
      </c>
      <c r="I428" t="s">
        <v>1381</v>
      </c>
    </row>
    <row r="429" spans="1:9" x14ac:dyDescent="0.15">
      <c r="A429" t="s">
        <v>5107</v>
      </c>
      <c r="B429">
        <v>8217</v>
      </c>
      <c r="C429" t="s">
        <v>4385</v>
      </c>
      <c r="D429" t="s">
        <v>1383</v>
      </c>
      <c r="E429" t="s">
        <v>4475</v>
      </c>
      <c r="F429" t="s">
        <v>1382</v>
      </c>
      <c r="G429" t="s">
        <v>6647</v>
      </c>
      <c r="H429" t="s">
        <v>1355</v>
      </c>
      <c r="I429" t="s">
        <v>1383</v>
      </c>
    </row>
    <row r="430" spans="1:9" x14ac:dyDescent="0.15">
      <c r="A430" t="s">
        <v>5155</v>
      </c>
      <c r="B430">
        <v>8219</v>
      </c>
      <c r="C430" t="s">
        <v>4385</v>
      </c>
      <c r="D430" t="s">
        <v>1385</v>
      </c>
      <c r="E430" t="s">
        <v>4475</v>
      </c>
      <c r="F430" t="s">
        <v>1384</v>
      </c>
      <c r="G430" t="s">
        <v>6648</v>
      </c>
      <c r="H430" t="s">
        <v>1355</v>
      </c>
      <c r="I430" t="s">
        <v>1385</v>
      </c>
    </row>
    <row r="431" spans="1:9" x14ac:dyDescent="0.15">
      <c r="A431" t="s">
        <v>5203</v>
      </c>
      <c r="B431">
        <v>8220</v>
      </c>
      <c r="C431" t="s">
        <v>4385</v>
      </c>
      <c r="D431" t="s">
        <v>1387</v>
      </c>
      <c r="E431" t="s">
        <v>4475</v>
      </c>
      <c r="F431" t="s">
        <v>1386</v>
      </c>
      <c r="G431" t="s">
        <v>6649</v>
      </c>
      <c r="H431" t="s">
        <v>1355</v>
      </c>
      <c r="I431" t="s">
        <v>1387</v>
      </c>
    </row>
    <row r="432" spans="1:9" x14ac:dyDescent="0.15">
      <c r="A432" t="s">
        <v>5250</v>
      </c>
      <c r="B432">
        <v>8221</v>
      </c>
      <c r="C432" t="s">
        <v>4385</v>
      </c>
      <c r="D432" t="s">
        <v>1389</v>
      </c>
      <c r="E432" t="s">
        <v>4475</v>
      </c>
      <c r="F432" t="s">
        <v>1388</v>
      </c>
      <c r="G432" t="s">
        <v>6650</v>
      </c>
      <c r="H432" t="s">
        <v>1355</v>
      </c>
      <c r="I432" t="s">
        <v>1389</v>
      </c>
    </row>
    <row r="433" spans="1:9" x14ac:dyDescent="0.15">
      <c r="A433" t="s">
        <v>5297</v>
      </c>
      <c r="B433">
        <v>8222</v>
      </c>
      <c r="C433" t="s">
        <v>4385</v>
      </c>
      <c r="D433" t="s">
        <v>1391</v>
      </c>
      <c r="E433" t="s">
        <v>4475</v>
      </c>
      <c r="F433" t="s">
        <v>1390</v>
      </c>
      <c r="G433" t="s">
        <v>6651</v>
      </c>
      <c r="H433" t="s">
        <v>1355</v>
      </c>
      <c r="I433" t="s">
        <v>1391</v>
      </c>
    </row>
    <row r="434" spans="1:9" x14ac:dyDescent="0.15">
      <c r="A434" t="s">
        <v>5342</v>
      </c>
      <c r="B434">
        <v>8223</v>
      </c>
      <c r="C434" t="s">
        <v>4385</v>
      </c>
      <c r="D434" t="s">
        <v>1393</v>
      </c>
      <c r="E434" t="s">
        <v>4475</v>
      </c>
      <c r="F434" t="s">
        <v>1392</v>
      </c>
      <c r="G434" t="s">
        <v>6652</v>
      </c>
      <c r="H434" t="s">
        <v>1355</v>
      </c>
      <c r="I434" t="s">
        <v>1393</v>
      </c>
    </row>
    <row r="435" spans="1:9" x14ac:dyDescent="0.15">
      <c r="A435" t="s">
        <v>5386</v>
      </c>
      <c r="B435">
        <v>8224</v>
      </c>
      <c r="C435" t="s">
        <v>4385</v>
      </c>
      <c r="D435" t="s">
        <v>1395</v>
      </c>
      <c r="E435" t="s">
        <v>4475</v>
      </c>
      <c r="F435" t="s">
        <v>1394</v>
      </c>
      <c r="G435" t="s">
        <v>6653</v>
      </c>
      <c r="H435" t="s">
        <v>1355</v>
      </c>
      <c r="I435" t="s">
        <v>1395</v>
      </c>
    </row>
    <row r="436" spans="1:9" x14ac:dyDescent="0.15">
      <c r="A436" t="s">
        <v>5425</v>
      </c>
      <c r="B436">
        <v>8225</v>
      </c>
      <c r="C436" t="s">
        <v>4385</v>
      </c>
      <c r="D436" t="s">
        <v>1397</v>
      </c>
      <c r="E436" t="s">
        <v>4475</v>
      </c>
      <c r="F436" t="s">
        <v>1396</v>
      </c>
      <c r="G436" t="s">
        <v>6654</v>
      </c>
      <c r="H436" t="s">
        <v>1355</v>
      </c>
      <c r="I436" t="s">
        <v>1397</v>
      </c>
    </row>
    <row r="437" spans="1:9" x14ac:dyDescent="0.15">
      <c r="A437" t="s">
        <v>5462</v>
      </c>
      <c r="B437">
        <v>8226</v>
      </c>
      <c r="C437" t="s">
        <v>4385</v>
      </c>
      <c r="D437" t="s">
        <v>1399</v>
      </c>
      <c r="E437" t="s">
        <v>4475</v>
      </c>
      <c r="F437" t="s">
        <v>1398</v>
      </c>
      <c r="G437" t="s">
        <v>6655</v>
      </c>
      <c r="H437" t="s">
        <v>1355</v>
      </c>
      <c r="I437" t="s">
        <v>1399</v>
      </c>
    </row>
    <row r="438" spans="1:9" x14ac:dyDescent="0.15">
      <c r="A438" t="s">
        <v>5498</v>
      </c>
      <c r="B438">
        <v>8227</v>
      </c>
      <c r="C438" t="s">
        <v>4385</v>
      </c>
      <c r="D438" t="s">
        <v>1401</v>
      </c>
      <c r="E438" t="s">
        <v>4475</v>
      </c>
      <c r="F438" t="s">
        <v>1400</v>
      </c>
      <c r="G438" t="s">
        <v>6656</v>
      </c>
      <c r="H438" t="s">
        <v>1355</v>
      </c>
      <c r="I438" t="s">
        <v>1401</v>
      </c>
    </row>
    <row r="439" spans="1:9" x14ac:dyDescent="0.15">
      <c r="A439" t="s">
        <v>5534</v>
      </c>
      <c r="B439">
        <v>8228</v>
      </c>
      <c r="C439" t="s">
        <v>4385</v>
      </c>
      <c r="D439" t="s">
        <v>1403</v>
      </c>
      <c r="E439" t="s">
        <v>4475</v>
      </c>
      <c r="F439" t="s">
        <v>1402</v>
      </c>
      <c r="G439" t="s">
        <v>6657</v>
      </c>
      <c r="H439" t="s">
        <v>1355</v>
      </c>
      <c r="I439" t="s">
        <v>1403</v>
      </c>
    </row>
    <row r="440" spans="1:9" x14ac:dyDescent="0.15">
      <c r="A440" t="s">
        <v>5569</v>
      </c>
      <c r="B440">
        <v>8229</v>
      </c>
      <c r="C440" t="s">
        <v>4385</v>
      </c>
      <c r="D440" t="s">
        <v>1405</v>
      </c>
      <c r="E440" t="s">
        <v>4475</v>
      </c>
      <c r="F440" t="s">
        <v>1404</v>
      </c>
      <c r="G440" t="s">
        <v>6658</v>
      </c>
      <c r="H440" t="s">
        <v>1355</v>
      </c>
      <c r="I440" t="s">
        <v>1405</v>
      </c>
    </row>
    <row r="441" spans="1:9" x14ac:dyDescent="0.15">
      <c r="A441" t="s">
        <v>5602</v>
      </c>
      <c r="B441">
        <v>8230</v>
      </c>
      <c r="C441" t="s">
        <v>4385</v>
      </c>
      <c r="D441" t="s">
        <v>1407</v>
      </c>
      <c r="E441" t="s">
        <v>4475</v>
      </c>
      <c r="F441" t="s">
        <v>1406</v>
      </c>
      <c r="G441" t="s">
        <v>6659</v>
      </c>
      <c r="H441" t="s">
        <v>1355</v>
      </c>
      <c r="I441" t="s">
        <v>1407</v>
      </c>
    </row>
    <row r="442" spans="1:9" x14ac:dyDescent="0.15">
      <c r="A442" t="s">
        <v>5634</v>
      </c>
      <c r="B442">
        <v>8231</v>
      </c>
      <c r="C442" t="s">
        <v>4385</v>
      </c>
      <c r="D442" t="s">
        <v>1409</v>
      </c>
      <c r="E442" t="s">
        <v>4475</v>
      </c>
      <c r="F442" t="s">
        <v>1408</v>
      </c>
      <c r="G442" t="s">
        <v>6660</v>
      </c>
      <c r="H442" t="s">
        <v>1355</v>
      </c>
      <c r="I442" t="s">
        <v>1409</v>
      </c>
    </row>
    <row r="443" spans="1:9" x14ac:dyDescent="0.15">
      <c r="A443" t="s">
        <v>5664</v>
      </c>
      <c r="B443">
        <v>8232</v>
      </c>
      <c r="C443" t="s">
        <v>4385</v>
      </c>
      <c r="D443" t="s">
        <v>1411</v>
      </c>
      <c r="E443" t="s">
        <v>4475</v>
      </c>
      <c r="F443" t="s">
        <v>1410</v>
      </c>
      <c r="G443" t="s">
        <v>6661</v>
      </c>
      <c r="H443" t="s">
        <v>1355</v>
      </c>
      <c r="I443" t="s">
        <v>1411</v>
      </c>
    </row>
    <row r="444" spans="1:9" x14ac:dyDescent="0.15">
      <c r="A444" t="s">
        <v>5692</v>
      </c>
      <c r="B444">
        <v>8233</v>
      </c>
      <c r="C444" t="s">
        <v>4385</v>
      </c>
      <c r="D444" t="s">
        <v>1413</v>
      </c>
      <c r="E444" t="s">
        <v>4475</v>
      </c>
      <c r="F444" t="s">
        <v>1412</v>
      </c>
      <c r="G444" t="s">
        <v>6662</v>
      </c>
      <c r="H444" t="s">
        <v>1355</v>
      </c>
      <c r="I444" t="s">
        <v>1413</v>
      </c>
    </row>
    <row r="445" spans="1:9" x14ac:dyDescent="0.15">
      <c r="A445" t="s">
        <v>5720</v>
      </c>
      <c r="B445">
        <v>8234</v>
      </c>
      <c r="C445" t="s">
        <v>4385</v>
      </c>
      <c r="D445" t="s">
        <v>1415</v>
      </c>
      <c r="E445" t="s">
        <v>4475</v>
      </c>
      <c r="F445" t="s">
        <v>1414</v>
      </c>
      <c r="G445" t="s">
        <v>6663</v>
      </c>
      <c r="H445" t="s">
        <v>1355</v>
      </c>
      <c r="I445" t="s">
        <v>1415</v>
      </c>
    </row>
    <row r="446" spans="1:9" x14ac:dyDescent="0.15">
      <c r="A446" t="s">
        <v>5747</v>
      </c>
      <c r="B446">
        <v>8235</v>
      </c>
      <c r="C446" t="s">
        <v>4385</v>
      </c>
      <c r="D446" t="s">
        <v>1417</v>
      </c>
      <c r="E446" t="s">
        <v>4475</v>
      </c>
      <c r="F446" t="s">
        <v>1416</v>
      </c>
      <c r="G446" t="s">
        <v>6664</v>
      </c>
      <c r="H446" t="s">
        <v>1355</v>
      </c>
      <c r="I446" t="s">
        <v>1417</v>
      </c>
    </row>
    <row r="447" spans="1:9" x14ac:dyDescent="0.15">
      <c r="A447" t="s">
        <v>5772</v>
      </c>
      <c r="B447">
        <v>8236</v>
      </c>
      <c r="C447" t="s">
        <v>4385</v>
      </c>
      <c r="D447" t="s">
        <v>1419</v>
      </c>
      <c r="E447" t="s">
        <v>4475</v>
      </c>
      <c r="F447" t="s">
        <v>1418</v>
      </c>
      <c r="G447" t="s">
        <v>6665</v>
      </c>
      <c r="H447" t="s">
        <v>1355</v>
      </c>
      <c r="I447" t="s">
        <v>1419</v>
      </c>
    </row>
    <row r="448" spans="1:9" x14ac:dyDescent="0.15">
      <c r="A448" t="s">
        <v>5797</v>
      </c>
      <c r="B448">
        <v>8302</v>
      </c>
      <c r="C448" t="s">
        <v>4385</v>
      </c>
      <c r="D448" t="s">
        <v>1421</v>
      </c>
      <c r="E448" t="s">
        <v>4475</v>
      </c>
      <c r="F448" t="s">
        <v>1420</v>
      </c>
      <c r="G448" t="s">
        <v>6666</v>
      </c>
      <c r="H448" t="s">
        <v>1355</v>
      </c>
      <c r="I448" t="s">
        <v>1421</v>
      </c>
    </row>
    <row r="449" spans="1:9" x14ac:dyDescent="0.15">
      <c r="A449" t="s">
        <v>5821</v>
      </c>
      <c r="B449">
        <v>8309</v>
      </c>
      <c r="C449" t="s">
        <v>4385</v>
      </c>
      <c r="D449" t="s">
        <v>1423</v>
      </c>
      <c r="E449" t="s">
        <v>4475</v>
      </c>
      <c r="F449" t="s">
        <v>1422</v>
      </c>
      <c r="G449" t="s">
        <v>6667</v>
      </c>
      <c r="H449" t="s">
        <v>1355</v>
      </c>
      <c r="I449" t="s">
        <v>1423</v>
      </c>
    </row>
    <row r="450" spans="1:9" x14ac:dyDescent="0.15">
      <c r="A450" t="s">
        <v>5844</v>
      </c>
      <c r="B450">
        <v>8310</v>
      </c>
      <c r="C450" t="s">
        <v>4385</v>
      </c>
      <c r="D450" t="s">
        <v>1425</v>
      </c>
      <c r="E450" t="s">
        <v>4475</v>
      </c>
      <c r="F450" t="s">
        <v>1424</v>
      </c>
      <c r="G450" t="s">
        <v>6668</v>
      </c>
      <c r="H450" t="s">
        <v>1355</v>
      </c>
      <c r="I450" t="s">
        <v>1425</v>
      </c>
    </row>
    <row r="451" spans="1:9" x14ac:dyDescent="0.15">
      <c r="A451" t="s">
        <v>5864</v>
      </c>
      <c r="B451">
        <v>8341</v>
      </c>
      <c r="C451" t="s">
        <v>4385</v>
      </c>
      <c r="D451" t="s">
        <v>1427</v>
      </c>
      <c r="E451" t="s">
        <v>4475</v>
      </c>
      <c r="F451" t="s">
        <v>1426</v>
      </c>
      <c r="G451" t="s">
        <v>6669</v>
      </c>
      <c r="H451" t="s">
        <v>1355</v>
      </c>
      <c r="I451" t="s">
        <v>1427</v>
      </c>
    </row>
    <row r="452" spans="1:9" x14ac:dyDescent="0.15">
      <c r="A452" t="s">
        <v>5882</v>
      </c>
      <c r="B452">
        <v>8364</v>
      </c>
      <c r="C452" t="s">
        <v>4385</v>
      </c>
      <c r="D452" t="s">
        <v>1429</v>
      </c>
      <c r="E452" t="s">
        <v>4475</v>
      </c>
      <c r="F452" t="s">
        <v>1428</v>
      </c>
      <c r="G452" t="s">
        <v>6670</v>
      </c>
      <c r="H452" t="s">
        <v>1355</v>
      </c>
      <c r="I452" t="s">
        <v>1429</v>
      </c>
    </row>
    <row r="453" spans="1:9" x14ac:dyDescent="0.15">
      <c r="A453" t="s">
        <v>5900</v>
      </c>
      <c r="B453">
        <v>8442</v>
      </c>
      <c r="C453" t="s">
        <v>4385</v>
      </c>
      <c r="D453" t="s">
        <v>1431</v>
      </c>
      <c r="E453" t="s">
        <v>4475</v>
      </c>
      <c r="F453" t="s">
        <v>1430</v>
      </c>
      <c r="G453" t="s">
        <v>6671</v>
      </c>
      <c r="H453" t="s">
        <v>1355</v>
      </c>
      <c r="I453" t="s">
        <v>1431</v>
      </c>
    </row>
    <row r="454" spans="1:9" x14ac:dyDescent="0.15">
      <c r="A454" t="s">
        <v>5918</v>
      </c>
      <c r="B454">
        <v>8443</v>
      </c>
      <c r="C454" t="s">
        <v>4385</v>
      </c>
      <c r="D454" t="s">
        <v>1433</v>
      </c>
      <c r="E454" t="s">
        <v>4475</v>
      </c>
      <c r="F454" t="s">
        <v>1432</v>
      </c>
      <c r="G454" t="s">
        <v>6672</v>
      </c>
      <c r="H454" t="s">
        <v>1355</v>
      </c>
      <c r="I454" t="s">
        <v>1433</v>
      </c>
    </row>
    <row r="455" spans="1:9" x14ac:dyDescent="0.15">
      <c r="A455" t="s">
        <v>5936</v>
      </c>
      <c r="B455">
        <v>8447</v>
      </c>
      <c r="C455" t="s">
        <v>4385</v>
      </c>
      <c r="D455" t="s">
        <v>1435</v>
      </c>
      <c r="E455" t="s">
        <v>4475</v>
      </c>
      <c r="F455" t="s">
        <v>1434</v>
      </c>
      <c r="G455" t="s">
        <v>6673</v>
      </c>
      <c r="H455" t="s">
        <v>1355</v>
      </c>
      <c r="I455" t="s">
        <v>1435</v>
      </c>
    </row>
    <row r="456" spans="1:9" x14ac:dyDescent="0.15">
      <c r="A456" t="s">
        <v>5952</v>
      </c>
      <c r="B456">
        <v>8521</v>
      </c>
      <c r="C456" t="s">
        <v>4385</v>
      </c>
      <c r="D456" t="s">
        <v>1437</v>
      </c>
      <c r="E456" t="s">
        <v>4475</v>
      </c>
      <c r="F456" t="s">
        <v>1436</v>
      </c>
      <c r="G456" t="s">
        <v>6674</v>
      </c>
      <c r="H456" t="s">
        <v>1355</v>
      </c>
      <c r="I456" t="s">
        <v>1437</v>
      </c>
    </row>
    <row r="457" spans="1:9" x14ac:dyDescent="0.15">
      <c r="A457" t="s">
        <v>5968</v>
      </c>
      <c r="B457">
        <v>8542</v>
      </c>
      <c r="C457" t="s">
        <v>4385</v>
      </c>
      <c r="D457" t="s">
        <v>1439</v>
      </c>
      <c r="E457" t="s">
        <v>4475</v>
      </c>
      <c r="F457" t="s">
        <v>1438</v>
      </c>
      <c r="G457" t="s">
        <v>6675</v>
      </c>
      <c r="H457" t="s">
        <v>1355</v>
      </c>
      <c r="I457" t="s">
        <v>1439</v>
      </c>
    </row>
    <row r="458" spans="1:9" x14ac:dyDescent="0.15">
      <c r="A458" t="s">
        <v>5982</v>
      </c>
      <c r="B458">
        <v>8546</v>
      </c>
      <c r="C458" t="s">
        <v>4385</v>
      </c>
      <c r="D458" t="s">
        <v>1441</v>
      </c>
      <c r="E458" t="s">
        <v>4475</v>
      </c>
      <c r="F458" t="s">
        <v>1440</v>
      </c>
      <c r="G458" t="s">
        <v>6676</v>
      </c>
      <c r="H458" t="s">
        <v>1355</v>
      </c>
      <c r="I458" t="s">
        <v>1441</v>
      </c>
    </row>
    <row r="459" spans="1:9" x14ac:dyDescent="0.15">
      <c r="A459" t="s">
        <v>5995</v>
      </c>
      <c r="B459">
        <v>8564</v>
      </c>
      <c r="C459" t="s">
        <v>4385</v>
      </c>
      <c r="D459" t="s">
        <v>1443</v>
      </c>
      <c r="E459" t="s">
        <v>4475</v>
      </c>
      <c r="F459" t="s">
        <v>1442</v>
      </c>
      <c r="G459" t="s">
        <v>6677</v>
      </c>
      <c r="H459" t="s">
        <v>1355</v>
      </c>
      <c r="I459" t="s">
        <v>1443</v>
      </c>
    </row>
    <row r="460" spans="1:9" x14ac:dyDescent="0.15">
      <c r="A460" t="s">
        <v>4435</v>
      </c>
      <c r="B460">
        <v>9000</v>
      </c>
      <c r="C460" t="s">
        <v>4386</v>
      </c>
      <c r="D460" t="s">
        <v>1445</v>
      </c>
      <c r="E460" t="s">
        <v>4426</v>
      </c>
      <c r="F460" t="s">
        <v>1444</v>
      </c>
      <c r="G460" t="s">
        <v>6678</v>
      </c>
      <c r="H460" t="s">
        <v>1445</v>
      </c>
    </row>
    <row r="461" spans="1:9" x14ac:dyDescent="0.15">
      <c r="A461" t="s">
        <v>4484</v>
      </c>
      <c r="B461">
        <v>9201</v>
      </c>
      <c r="C461" t="s">
        <v>4386</v>
      </c>
      <c r="D461" t="s">
        <v>1447</v>
      </c>
      <c r="E461" t="s">
        <v>4475</v>
      </c>
      <c r="F461" t="s">
        <v>1446</v>
      </c>
      <c r="G461" t="s">
        <v>6679</v>
      </c>
      <c r="H461" t="s">
        <v>1445</v>
      </c>
      <c r="I461" t="s">
        <v>1447</v>
      </c>
    </row>
    <row r="462" spans="1:9" x14ac:dyDescent="0.15">
      <c r="A462" t="s">
        <v>4532</v>
      </c>
      <c r="B462">
        <v>9202</v>
      </c>
      <c r="C462" t="s">
        <v>4386</v>
      </c>
      <c r="D462" t="s">
        <v>1449</v>
      </c>
      <c r="E462" t="s">
        <v>4475</v>
      </c>
      <c r="F462" t="s">
        <v>1448</v>
      </c>
      <c r="G462" t="s">
        <v>6680</v>
      </c>
      <c r="H462" t="s">
        <v>1445</v>
      </c>
      <c r="I462" t="s">
        <v>1449</v>
      </c>
    </row>
    <row r="463" spans="1:9" x14ac:dyDescent="0.15">
      <c r="A463" t="s">
        <v>4580</v>
      </c>
      <c r="B463">
        <v>9203</v>
      </c>
      <c r="C463" t="s">
        <v>4386</v>
      </c>
      <c r="D463" t="s">
        <v>1451</v>
      </c>
      <c r="E463" t="s">
        <v>4475</v>
      </c>
      <c r="F463" t="s">
        <v>1450</v>
      </c>
      <c r="G463" t="s">
        <v>6681</v>
      </c>
      <c r="H463" t="s">
        <v>1445</v>
      </c>
      <c r="I463" t="s">
        <v>1451</v>
      </c>
    </row>
    <row r="464" spans="1:9" x14ac:dyDescent="0.15">
      <c r="A464" t="s">
        <v>4628</v>
      </c>
      <c r="B464">
        <v>9204</v>
      </c>
      <c r="C464" t="s">
        <v>4386</v>
      </c>
      <c r="D464" t="s">
        <v>1453</v>
      </c>
      <c r="E464" t="s">
        <v>4475</v>
      </c>
      <c r="F464" t="s">
        <v>1452</v>
      </c>
      <c r="G464" t="s">
        <v>6682</v>
      </c>
      <c r="H464" t="s">
        <v>1445</v>
      </c>
      <c r="I464" t="s">
        <v>1453</v>
      </c>
    </row>
    <row r="465" spans="1:9" x14ac:dyDescent="0.15">
      <c r="A465" t="s">
        <v>4676</v>
      </c>
      <c r="B465">
        <v>9205</v>
      </c>
      <c r="C465" t="s">
        <v>4386</v>
      </c>
      <c r="D465" t="s">
        <v>1455</v>
      </c>
      <c r="E465" t="s">
        <v>4475</v>
      </c>
      <c r="F465" t="s">
        <v>1454</v>
      </c>
      <c r="G465" t="s">
        <v>6683</v>
      </c>
      <c r="H465" t="s">
        <v>1445</v>
      </c>
      <c r="I465" t="s">
        <v>1455</v>
      </c>
    </row>
    <row r="466" spans="1:9" x14ac:dyDescent="0.15">
      <c r="A466" t="s">
        <v>4724</v>
      </c>
      <c r="B466">
        <v>9206</v>
      </c>
      <c r="C466" t="s">
        <v>4386</v>
      </c>
      <c r="D466" t="s">
        <v>1457</v>
      </c>
      <c r="E466" t="s">
        <v>4475</v>
      </c>
      <c r="F466" t="s">
        <v>1456</v>
      </c>
      <c r="G466" t="s">
        <v>6684</v>
      </c>
      <c r="H466" t="s">
        <v>1445</v>
      </c>
      <c r="I466" t="s">
        <v>1457</v>
      </c>
    </row>
    <row r="467" spans="1:9" x14ac:dyDescent="0.15">
      <c r="A467" t="s">
        <v>4772</v>
      </c>
      <c r="B467">
        <v>9208</v>
      </c>
      <c r="C467" t="s">
        <v>4386</v>
      </c>
      <c r="D467" t="s">
        <v>1459</v>
      </c>
      <c r="E467" t="s">
        <v>4475</v>
      </c>
      <c r="F467" t="s">
        <v>1458</v>
      </c>
      <c r="G467" t="s">
        <v>6685</v>
      </c>
      <c r="H467" t="s">
        <v>1445</v>
      </c>
      <c r="I467" t="s">
        <v>1459</v>
      </c>
    </row>
    <row r="468" spans="1:9" x14ac:dyDescent="0.15">
      <c r="A468" t="s">
        <v>4820</v>
      </c>
      <c r="B468">
        <v>9209</v>
      </c>
      <c r="C468" t="s">
        <v>4386</v>
      </c>
      <c r="D468" t="s">
        <v>1461</v>
      </c>
      <c r="E468" t="s">
        <v>4475</v>
      </c>
      <c r="F468" t="s">
        <v>1460</v>
      </c>
      <c r="G468" t="s">
        <v>6686</v>
      </c>
      <c r="H468" t="s">
        <v>1445</v>
      </c>
      <c r="I468" t="s">
        <v>1461</v>
      </c>
    </row>
    <row r="469" spans="1:9" x14ac:dyDescent="0.15">
      <c r="A469" t="s">
        <v>4868</v>
      </c>
      <c r="B469">
        <v>9210</v>
      </c>
      <c r="C469" t="s">
        <v>4386</v>
      </c>
      <c r="D469" t="s">
        <v>1463</v>
      </c>
      <c r="E469" t="s">
        <v>4475</v>
      </c>
      <c r="F469" t="s">
        <v>1462</v>
      </c>
      <c r="G469" t="s">
        <v>6687</v>
      </c>
      <c r="H469" t="s">
        <v>1445</v>
      </c>
      <c r="I469" t="s">
        <v>1463</v>
      </c>
    </row>
    <row r="470" spans="1:9" x14ac:dyDescent="0.15">
      <c r="A470" t="s">
        <v>4916</v>
      </c>
      <c r="B470">
        <v>9211</v>
      </c>
      <c r="C470" t="s">
        <v>4386</v>
      </c>
      <c r="D470" t="s">
        <v>1465</v>
      </c>
      <c r="E470" t="s">
        <v>4475</v>
      </c>
      <c r="F470" t="s">
        <v>1464</v>
      </c>
      <c r="G470" t="s">
        <v>6688</v>
      </c>
      <c r="H470" t="s">
        <v>1445</v>
      </c>
      <c r="I470" t="s">
        <v>1465</v>
      </c>
    </row>
    <row r="471" spans="1:9" x14ac:dyDescent="0.15">
      <c r="A471" t="s">
        <v>4964</v>
      </c>
      <c r="B471">
        <v>9213</v>
      </c>
      <c r="C471" t="s">
        <v>4386</v>
      </c>
      <c r="D471" t="s">
        <v>1467</v>
      </c>
      <c r="E471" t="s">
        <v>4475</v>
      </c>
      <c r="F471" t="s">
        <v>1466</v>
      </c>
      <c r="G471" t="s">
        <v>6689</v>
      </c>
      <c r="H471" t="s">
        <v>1445</v>
      </c>
      <c r="I471" t="s">
        <v>1467</v>
      </c>
    </row>
    <row r="472" spans="1:9" x14ac:dyDescent="0.15">
      <c r="A472" t="s">
        <v>5012</v>
      </c>
      <c r="B472">
        <v>9214</v>
      </c>
      <c r="C472" t="s">
        <v>4386</v>
      </c>
      <c r="D472" t="s">
        <v>1469</v>
      </c>
      <c r="E472" t="s">
        <v>4475</v>
      </c>
      <c r="F472" t="s">
        <v>1468</v>
      </c>
      <c r="G472" t="s">
        <v>6690</v>
      </c>
      <c r="H472" t="s">
        <v>1445</v>
      </c>
      <c r="I472" t="s">
        <v>1469</v>
      </c>
    </row>
    <row r="473" spans="1:9" x14ac:dyDescent="0.15">
      <c r="A473" t="s">
        <v>5060</v>
      </c>
      <c r="B473">
        <v>9215</v>
      </c>
      <c r="C473" t="s">
        <v>4386</v>
      </c>
      <c r="D473" t="s">
        <v>1471</v>
      </c>
      <c r="E473" t="s">
        <v>4475</v>
      </c>
      <c r="F473" t="s">
        <v>1470</v>
      </c>
      <c r="G473" t="s">
        <v>6691</v>
      </c>
      <c r="H473" t="s">
        <v>1445</v>
      </c>
      <c r="I473" t="s">
        <v>1471</v>
      </c>
    </row>
    <row r="474" spans="1:9" x14ac:dyDescent="0.15">
      <c r="A474" t="s">
        <v>5108</v>
      </c>
      <c r="B474">
        <v>9216</v>
      </c>
      <c r="C474" t="s">
        <v>4386</v>
      </c>
      <c r="D474" t="s">
        <v>1473</v>
      </c>
      <c r="E474" t="s">
        <v>4475</v>
      </c>
      <c r="F474" t="s">
        <v>1472</v>
      </c>
      <c r="G474" t="s">
        <v>6692</v>
      </c>
      <c r="H474" t="s">
        <v>1445</v>
      </c>
      <c r="I474" t="s">
        <v>1473</v>
      </c>
    </row>
    <row r="475" spans="1:9" x14ac:dyDescent="0.15">
      <c r="A475" t="s">
        <v>5156</v>
      </c>
      <c r="B475">
        <v>9301</v>
      </c>
      <c r="C475" t="s">
        <v>4386</v>
      </c>
      <c r="D475" t="s">
        <v>1475</v>
      </c>
      <c r="E475" t="s">
        <v>4475</v>
      </c>
      <c r="F475" t="s">
        <v>1474</v>
      </c>
      <c r="G475" t="s">
        <v>6693</v>
      </c>
      <c r="H475" t="s">
        <v>1445</v>
      </c>
      <c r="I475" t="s">
        <v>1475</v>
      </c>
    </row>
    <row r="476" spans="1:9" x14ac:dyDescent="0.15">
      <c r="A476" t="s">
        <v>5204</v>
      </c>
      <c r="B476">
        <v>9342</v>
      </c>
      <c r="C476" t="s">
        <v>4386</v>
      </c>
      <c r="D476" t="s">
        <v>1477</v>
      </c>
      <c r="E476" t="s">
        <v>4475</v>
      </c>
      <c r="F476" t="s">
        <v>1476</v>
      </c>
      <c r="G476" t="s">
        <v>6694</v>
      </c>
      <c r="H476" t="s">
        <v>1445</v>
      </c>
      <c r="I476" t="s">
        <v>1477</v>
      </c>
    </row>
    <row r="477" spans="1:9" x14ac:dyDescent="0.15">
      <c r="A477" t="s">
        <v>5251</v>
      </c>
      <c r="B477">
        <v>9343</v>
      </c>
      <c r="C477" t="s">
        <v>4386</v>
      </c>
      <c r="D477" t="s">
        <v>1479</v>
      </c>
      <c r="E477" t="s">
        <v>4475</v>
      </c>
      <c r="F477" t="s">
        <v>1478</v>
      </c>
      <c r="G477" t="s">
        <v>6695</v>
      </c>
      <c r="H477" t="s">
        <v>1445</v>
      </c>
      <c r="I477" t="s">
        <v>1479</v>
      </c>
    </row>
    <row r="478" spans="1:9" x14ac:dyDescent="0.15">
      <c r="A478" t="s">
        <v>5298</v>
      </c>
      <c r="B478">
        <v>9344</v>
      </c>
      <c r="C478" t="s">
        <v>4386</v>
      </c>
      <c r="D478" t="s">
        <v>1481</v>
      </c>
      <c r="E478" t="s">
        <v>4475</v>
      </c>
      <c r="F478" t="s">
        <v>1480</v>
      </c>
      <c r="G478" t="s">
        <v>6696</v>
      </c>
      <c r="H478" t="s">
        <v>1445</v>
      </c>
      <c r="I478" t="s">
        <v>1481</v>
      </c>
    </row>
    <row r="479" spans="1:9" x14ac:dyDescent="0.15">
      <c r="A479" t="s">
        <v>5343</v>
      </c>
      <c r="B479">
        <v>9345</v>
      </c>
      <c r="C479" t="s">
        <v>4386</v>
      </c>
      <c r="D479" t="s">
        <v>1483</v>
      </c>
      <c r="E479" t="s">
        <v>4475</v>
      </c>
      <c r="F479" t="s">
        <v>1482</v>
      </c>
      <c r="G479" t="s">
        <v>6697</v>
      </c>
      <c r="H479" t="s">
        <v>1445</v>
      </c>
      <c r="I479" t="s">
        <v>1483</v>
      </c>
    </row>
    <row r="480" spans="1:9" x14ac:dyDescent="0.15">
      <c r="A480" t="s">
        <v>5387</v>
      </c>
      <c r="B480">
        <v>9361</v>
      </c>
      <c r="C480" t="s">
        <v>4386</v>
      </c>
      <c r="D480" t="s">
        <v>1485</v>
      </c>
      <c r="E480" t="s">
        <v>4475</v>
      </c>
      <c r="F480" t="s">
        <v>1484</v>
      </c>
      <c r="G480" t="s">
        <v>6698</v>
      </c>
      <c r="H480" t="s">
        <v>1445</v>
      </c>
      <c r="I480" t="s">
        <v>1485</v>
      </c>
    </row>
    <row r="481" spans="1:9" x14ac:dyDescent="0.15">
      <c r="A481" t="s">
        <v>5426</v>
      </c>
      <c r="B481">
        <v>9364</v>
      </c>
      <c r="C481" t="s">
        <v>4386</v>
      </c>
      <c r="D481" t="s">
        <v>1487</v>
      </c>
      <c r="E481" t="s">
        <v>4475</v>
      </c>
      <c r="F481" t="s">
        <v>1486</v>
      </c>
      <c r="G481" t="s">
        <v>6699</v>
      </c>
      <c r="H481" t="s">
        <v>1445</v>
      </c>
      <c r="I481" t="s">
        <v>1487</v>
      </c>
    </row>
    <row r="482" spans="1:9" x14ac:dyDescent="0.15">
      <c r="A482" t="s">
        <v>5463</v>
      </c>
      <c r="B482">
        <v>9384</v>
      </c>
      <c r="C482" t="s">
        <v>4386</v>
      </c>
      <c r="D482" t="s">
        <v>1489</v>
      </c>
      <c r="E482" t="s">
        <v>4475</v>
      </c>
      <c r="F482" t="s">
        <v>1488</v>
      </c>
      <c r="G482" t="s">
        <v>6700</v>
      </c>
      <c r="H482" t="s">
        <v>1445</v>
      </c>
      <c r="I482" t="s">
        <v>1489</v>
      </c>
    </row>
    <row r="483" spans="1:9" x14ac:dyDescent="0.15">
      <c r="A483" t="s">
        <v>5499</v>
      </c>
      <c r="B483">
        <v>9386</v>
      </c>
      <c r="C483" t="s">
        <v>4386</v>
      </c>
      <c r="D483" t="s">
        <v>1491</v>
      </c>
      <c r="E483" t="s">
        <v>4475</v>
      </c>
      <c r="F483" t="s">
        <v>1490</v>
      </c>
      <c r="G483" t="s">
        <v>6701</v>
      </c>
      <c r="H483" t="s">
        <v>1445</v>
      </c>
      <c r="I483" t="s">
        <v>1491</v>
      </c>
    </row>
    <row r="484" spans="1:9" x14ac:dyDescent="0.15">
      <c r="A484" t="s">
        <v>5535</v>
      </c>
      <c r="B484">
        <v>9407</v>
      </c>
      <c r="C484" t="s">
        <v>4386</v>
      </c>
      <c r="D484" t="s">
        <v>1493</v>
      </c>
      <c r="E484" t="s">
        <v>4475</v>
      </c>
      <c r="F484" t="s">
        <v>1492</v>
      </c>
      <c r="G484" t="s">
        <v>6702</v>
      </c>
      <c r="H484" t="s">
        <v>1445</v>
      </c>
      <c r="I484" t="s">
        <v>1493</v>
      </c>
    </row>
    <row r="485" spans="1:9" x14ac:dyDescent="0.15">
      <c r="A485" t="s">
        <v>5570</v>
      </c>
      <c r="B485">
        <v>9411</v>
      </c>
      <c r="C485" t="s">
        <v>4386</v>
      </c>
      <c r="D485" t="s">
        <v>1495</v>
      </c>
      <c r="E485" t="s">
        <v>4475</v>
      </c>
      <c r="F485" t="s">
        <v>1494</v>
      </c>
      <c r="G485" t="s">
        <v>6703</v>
      </c>
      <c r="H485" t="s">
        <v>1445</v>
      </c>
      <c r="I485" t="s">
        <v>1495</v>
      </c>
    </row>
    <row r="486" spans="1:9" x14ac:dyDescent="0.15">
      <c r="A486" t="s">
        <v>4436</v>
      </c>
      <c r="B486">
        <v>10000</v>
      </c>
      <c r="C486" t="s">
        <v>4387</v>
      </c>
      <c r="D486" t="s">
        <v>1497</v>
      </c>
      <c r="E486" t="s">
        <v>4426</v>
      </c>
      <c r="F486" t="s">
        <v>1496</v>
      </c>
      <c r="G486" t="s">
        <v>6704</v>
      </c>
      <c r="H486" t="s">
        <v>1497</v>
      </c>
    </row>
    <row r="487" spans="1:9" x14ac:dyDescent="0.15">
      <c r="A487" t="s">
        <v>4485</v>
      </c>
      <c r="B487">
        <v>10201</v>
      </c>
      <c r="C487" t="s">
        <v>4387</v>
      </c>
      <c r="D487" t="s">
        <v>1499</v>
      </c>
      <c r="E487" t="s">
        <v>4475</v>
      </c>
      <c r="F487" t="s">
        <v>1498</v>
      </c>
      <c r="G487" t="s">
        <v>6705</v>
      </c>
      <c r="H487" t="s">
        <v>1497</v>
      </c>
      <c r="I487" t="s">
        <v>1499</v>
      </c>
    </row>
    <row r="488" spans="1:9" x14ac:dyDescent="0.15">
      <c r="A488" t="s">
        <v>4533</v>
      </c>
      <c r="B488">
        <v>10202</v>
      </c>
      <c r="C488" t="s">
        <v>4387</v>
      </c>
      <c r="D488" t="s">
        <v>1501</v>
      </c>
      <c r="E488" t="s">
        <v>4475</v>
      </c>
      <c r="F488" t="s">
        <v>1500</v>
      </c>
      <c r="G488" t="s">
        <v>6706</v>
      </c>
      <c r="H488" t="s">
        <v>1497</v>
      </c>
      <c r="I488" t="s">
        <v>1501</v>
      </c>
    </row>
    <row r="489" spans="1:9" x14ac:dyDescent="0.15">
      <c r="A489" t="s">
        <v>4581</v>
      </c>
      <c r="B489">
        <v>10203</v>
      </c>
      <c r="C489" t="s">
        <v>4387</v>
      </c>
      <c r="D489" t="s">
        <v>1503</v>
      </c>
      <c r="E489" t="s">
        <v>4475</v>
      </c>
      <c r="F489" t="s">
        <v>1502</v>
      </c>
      <c r="G489" t="s">
        <v>6707</v>
      </c>
      <c r="H489" t="s">
        <v>1497</v>
      </c>
      <c r="I489" t="s">
        <v>1503</v>
      </c>
    </row>
    <row r="490" spans="1:9" x14ac:dyDescent="0.15">
      <c r="A490" t="s">
        <v>4629</v>
      </c>
      <c r="B490">
        <v>10204</v>
      </c>
      <c r="C490" t="s">
        <v>4387</v>
      </c>
      <c r="D490" t="s">
        <v>1505</v>
      </c>
      <c r="E490" t="s">
        <v>4475</v>
      </c>
      <c r="F490" t="s">
        <v>1504</v>
      </c>
      <c r="G490" t="s">
        <v>6708</v>
      </c>
      <c r="H490" t="s">
        <v>1497</v>
      </c>
      <c r="I490" t="s">
        <v>1505</v>
      </c>
    </row>
    <row r="491" spans="1:9" x14ac:dyDescent="0.15">
      <c r="A491" t="s">
        <v>4677</v>
      </c>
      <c r="B491">
        <v>10205</v>
      </c>
      <c r="C491" t="s">
        <v>4387</v>
      </c>
      <c r="D491" t="s">
        <v>1507</v>
      </c>
      <c r="E491" t="s">
        <v>4475</v>
      </c>
      <c r="F491" t="s">
        <v>1506</v>
      </c>
      <c r="G491" t="s">
        <v>6709</v>
      </c>
      <c r="H491" t="s">
        <v>1497</v>
      </c>
      <c r="I491" t="s">
        <v>1507</v>
      </c>
    </row>
    <row r="492" spans="1:9" x14ac:dyDescent="0.15">
      <c r="A492" t="s">
        <v>4725</v>
      </c>
      <c r="B492">
        <v>10206</v>
      </c>
      <c r="C492" t="s">
        <v>4387</v>
      </c>
      <c r="D492" t="s">
        <v>1509</v>
      </c>
      <c r="E492" t="s">
        <v>4475</v>
      </c>
      <c r="F492" t="s">
        <v>1508</v>
      </c>
      <c r="G492" t="s">
        <v>6710</v>
      </c>
      <c r="H492" t="s">
        <v>1497</v>
      </c>
      <c r="I492" t="s">
        <v>1509</v>
      </c>
    </row>
    <row r="493" spans="1:9" x14ac:dyDescent="0.15">
      <c r="A493" t="s">
        <v>4773</v>
      </c>
      <c r="B493">
        <v>10207</v>
      </c>
      <c r="C493" t="s">
        <v>4387</v>
      </c>
      <c r="D493" t="s">
        <v>1511</v>
      </c>
      <c r="E493" t="s">
        <v>4475</v>
      </c>
      <c r="F493" t="s">
        <v>1510</v>
      </c>
      <c r="G493" t="s">
        <v>6711</v>
      </c>
      <c r="H493" t="s">
        <v>1497</v>
      </c>
      <c r="I493" t="s">
        <v>1511</v>
      </c>
    </row>
    <row r="494" spans="1:9" x14ac:dyDescent="0.15">
      <c r="A494" t="s">
        <v>4821</v>
      </c>
      <c r="B494">
        <v>10208</v>
      </c>
      <c r="C494" t="s">
        <v>4387</v>
      </c>
      <c r="D494" t="s">
        <v>1513</v>
      </c>
      <c r="E494" t="s">
        <v>4475</v>
      </c>
      <c r="F494" t="s">
        <v>1512</v>
      </c>
      <c r="G494" t="s">
        <v>6712</v>
      </c>
      <c r="H494" t="s">
        <v>1497</v>
      </c>
      <c r="I494" t="s">
        <v>1513</v>
      </c>
    </row>
    <row r="495" spans="1:9" x14ac:dyDescent="0.15">
      <c r="A495" t="s">
        <v>4869</v>
      </c>
      <c r="B495">
        <v>10209</v>
      </c>
      <c r="C495" t="s">
        <v>4387</v>
      </c>
      <c r="D495" t="s">
        <v>1515</v>
      </c>
      <c r="E495" t="s">
        <v>4475</v>
      </c>
      <c r="F495" t="s">
        <v>1514</v>
      </c>
      <c r="G495" t="s">
        <v>6713</v>
      </c>
      <c r="H495" t="s">
        <v>1497</v>
      </c>
      <c r="I495" t="s">
        <v>1515</v>
      </c>
    </row>
    <row r="496" spans="1:9" x14ac:dyDescent="0.15">
      <c r="A496" t="s">
        <v>4917</v>
      </c>
      <c r="B496">
        <v>10210</v>
      </c>
      <c r="C496" t="s">
        <v>4387</v>
      </c>
      <c r="D496" t="s">
        <v>1517</v>
      </c>
      <c r="E496" t="s">
        <v>4475</v>
      </c>
      <c r="F496" t="s">
        <v>1516</v>
      </c>
      <c r="G496" t="s">
        <v>6714</v>
      </c>
      <c r="H496" t="s">
        <v>1497</v>
      </c>
      <c r="I496" t="s">
        <v>1517</v>
      </c>
    </row>
    <row r="497" spans="1:9" x14ac:dyDescent="0.15">
      <c r="A497" t="s">
        <v>4965</v>
      </c>
      <c r="B497">
        <v>10211</v>
      </c>
      <c r="C497" t="s">
        <v>4387</v>
      </c>
      <c r="D497" t="s">
        <v>1519</v>
      </c>
      <c r="E497" t="s">
        <v>4475</v>
      </c>
      <c r="F497" t="s">
        <v>1518</v>
      </c>
      <c r="G497" t="s">
        <v>6715</v>
      </c>
      <c r="H497" t="s">
        <v>1497</v>
      </c>
      <c r="I497" t="s">
        <v>1519</v>
      </c>
    </row>
    <row r="498" spans="1:9" x14ac:dyDescent="0.15">
      <c r="A498" t="s">
        <v>5013</v>
      </c>
      <c r="B498">
        <v>10212</v>
      </c>
      <c r="C498" t="s">
        <v>4387</v>
      </c>
      <c r="D498" t="s">
        <v>1521</v>
      </c>
      <c r="E498" t="s">
        <v>4475</v>
      </c>
      <c r="F498" t="s">
        <v>1520</v>
      </c>
      <c r="G498" t="s">
        <v>6716</v>
      </c>
      <c r="H498" t="s">
        <v>1497</v>
      </c>
      <c r="I498" t="s">
        <v>1521</v>
      </c>
    </row>
    <row r="499" spans="1:9" x14ac:dyDescent="0.15">
      <c r="A499" t="s">
        <v>5061</v>
      </c>
      <c r="B499">
        <v>10344</v>
      </c>
      <c r="C499" t="s">
        <v>4387</v>
      </c>
      <c r="D499" t="s">
        <v>1523</v>
      </c>
      <c r="E499" t="s">
        <v>4475</v>
      </c>
      <c r="F499" t="s">
        <v>1522</v>
      </c>
      <c r="G499" t="s">
        <v>6717</v>
      </c>
      <c r="H499" t="s">
        <v>1497</v>
      </c>
      <c r="I499" t="s">
        <v>1523</v>
      </c>
    </row>
    <row r="500" spans="1:9" x14ac:dyDescent="0.15">
      <c r="A500" t="s">
        <v>5109</v>
      </c>
      <c r="B500">
        <v>10345</v>
      </c>
      <c r="C500" t="s">
        <v>4387</v>
      </c>
      <c r="D500" t="s">
        <v>1525</v>
      </c>
      <c r="E500" t="s">
        <v>4475</v>
      </c>
      <c r="F500" t="s">
        <v>1524</v>
      </c>
      <c r="G500" t="s">
        <v>6718</v>
      </c>
      <c r="H500" t="s">
        <v>1497</v>
      </c>
      <c r="I500" t="s">
        <v>1525</v>
      </c>
    </row>
    <row r="501" spans="1:9" x14ac:dyDescent="0.15">
      <c r="A501" t="s">
        <v>5157</v>
      </c>
      <c r="B501">
        <v>10366</v>
      </c>
      <c r="C501" t="s">
        <v>4387</v>
      </c>
      <c r="D501" t="s">
        <v>1527</v>
      </c>
      <c r="E501" t="s">
        <v>4475</v>
      </c>
      <c r="F501" t="s">
        <v>1526</v>
      </c>
      <c r="G501" t="s">
        <v>6719</v>
      </c>
      <c r="H501" t="s">
        <v>1497</v>
      </c>
      <c r="I501" t="s">
        <v>1527</v>
      </c>
    </row>
    <row r="502" spans="1:9" x14ac:dyDescent="0.15">
      <c r="A502" t="s">
        <v>5205</v>
      </c>
      <c r="B502">
        <v>10367</v>
      </c>
      <c r="C502" t="s">
        <v>4387</v>
      </c>
      <c r="D502" t="s">
        <v>1529</v>
      </c>
      <c r="E502" t="s">
        <v>4475</v>
      </c>
      <c r="F502" t="s">
        <v>1528</v>
      </c>
      <c r="G502" t="s">
        <v>6720</v>
      </c>
      <c r="H502" t="s">
        <v>1497</v>
      </c>
      <c r="I502" t="s">
        <v>1529</v>
      </c>
    </row>
    <row r="503" spans="1:9" x14ac:dyDescent="0.15">
      <c r="A503" t="s">
        <v>5252</v>
      </c>
      <c r="B503">
        <v>10382</v>
      </c>
      <c r="C503" t="s">
        <v>4387</v>
      </c>
      <c r="D503" t="s">
        <v>1531</v>
      </c>
      <c r="E503" t="s">
        <v>4475</v>
      </c>
      <c r="F503" t="s">
        <v>1530</v>
      </c>
      <c r="G503" t="s">
        <v>6721</v>
      </c>
      <c r="H503" t="s">
        <v>1497</v>
      </c>
      <c r="I503" t="s">
        <v>1531</v>
      </c>
    </row>
    <row r="504" spans="1:9" x14ac:dyDescent="0.15">
      <c r="A504" t="s">
        <v>5299</v>
      </c>
      <c r="B504">
        <v>10383</v>
      </c>
      <c r="C504" t="s">
        <v>4387</v>
      </c>
      <c r="D504" t="s">
        <v>1533</v>
      </c>
      <c r="E504" t="s">
        <v>4475</v>
      </c>
      <c r="F504" t="s">
        <v>1532</v>
      </c>
      <c r="G504" t="s">
        <v>6722</v>
      </c>
      <c r="H504" t="s">
        <v>1497</v>
      </c>
      <c r="I504" t="s">
        <v>1533</v>
      </c>
    </row>
    <row r="505" spans="1:9" x14ac:dyDescent="0.15">
      <c r="A505" t="s">
        <v>5344</v>
      </c>
      <c r="B505">
        <v>10384</v>
      </c>
      <c r="C505" t="s">
        <v>4387</v>
      </c>
      <c r="D505" t="s">
        <v>1535</v>
      </c>
      <c r="E505" t="s">
        <v>4475</v>
      </c>
      <c r="F505" t="s">
        <v>1534</v>
      </c>
      <c r="G505" t="s">
        <v>6723</v>
      </c>
      <c r="H505" t="s">
        <v>1497</v>
      </c>
      <c r="I505" t="s">
        <v>1535</v>
      </c>
    </row>
    <row r="506" spans="1:9" x14ac:dyDescent="0.15">
      <c r="A506" t="s">
        <v>5388</v>
      </c>
      <c r="B506">
        <v>10421</v>
      </c>
      <c r="C506" t="s">
        <v>4387</v>
      </c>
      <c r="D506" t="s">
        <v>1537</v>
      </c>
      <c r="E506" t="s">
        <v>4475</v>
      </c>
      <c r="F506" t="s">
        <v>1536</v>
      </c>
      <c r="G506" t="s">
        <v>6724</v>
      </c>
      <c r="H506" t="s">
        <v>1497</v>
      </c>
      <c r="I506" t="s">
        <v>1537</v>
      </c>
    </row>
    <row r="507" spans="1:9" x14ac:dyDescent="0.15">
      <c r="A507" t="s">
        <v>5427</v>
      </c>
      <c r="B507">
        <v>10424</v>
      </c>
      <c r="C507" t="s">
        <v>4387</v>
      </c>
      <c r="D507" t="s">
        <v>1539</v>
      </c>
      <c r="E507" t="s">
        <v>4475</v>
      </c>
      <c r="F507" t="s">
        <v>1538</v>
      </c>
      <c r="G507" t="s">
        <v>6725</v>
      </c>
      <c r="H507" t="s">
        <v>1497</v>
      </c>
      <c r="I507" t="s">
        <v>1539</v>
      </c>
    </row>
    <row r="508" spans="1:9" x14ac:dyDescent="0.15">
      <c r="A508" t="s">
        <v>5464</v>
      </c>
      <c r="B508">
        <v>10425</v>
      </c>
      <c r="C508" t="s">
        <v>4387</v>
      </c>
      <c r="D508" t="s">
        <v>1541</v>
      </c>
      <c r="E508" t="s">
        <v>4475</v>
      </c>
      <c r="F508" t="s">
        <v>1540</v>
      </c>
      <c r="G508" t="s">
        <v>6726</v>
      </c>
      <c r="H508" t="s">
        <v>1497</v>
      </c>
      <c r="I508" t="s">
        <v>1541</v>
      </c>
    </row>
    <row r="509" spans="1:9" x14ac:dyDescent="0.15">
      <c r="A509" t="s">
        <v>5500</v>
      </c>
      <c r="B509">
        <v>10426</v>
      </c>
      <c r="C509" t="s">
        <v>4387</v>
      </c>
      <c r="D509" t="s">
        <v>1543</v>
      </c>
      <c r="E509" t="s">
        <v>4475</v>
      </c>
      <c r="F509" t="s">
        <v>1542</v>
      </c>
      <c r="G509" t="s">
        <v>6727</v>
      </c>
      <c r="H509" t="s">
        <v>1497</v>
      </c>
      <c r="I509" t="s">
        <v>1543</v>
      </c>
    </row>
    <row r="510" spans="1:9" x14ac:dyDescent="0.15">
      <c r="A510" t="s">
        <v>5536</v>
      </c>
      <c r="B510">
        <v>10428</v>
      </c>
      <c r="C510" t="s">
        <v>4387</v>
      </c>
      <c r="D510" t="s">
        <v>1545</v>
      </c>
      <c r="E510" t="s">
        <v>4475</v>
      </c>
      <c r="F510" t="s">
        <v>1544</v>
      </c>
      <c r="G510" t="s">
        <v>6728</v>
      </c>
      <c r="H510" t="s">
        <v>1497</v>
      </c>
      <c r="I510" t="s">
        <v>1545</v>
      </c>
    </row>
    <row r="511" spans="1:9" x14ac:dyDescent="0.15">
      <c r="A511" t="s">
        <v>5571</v>
      </c>
      <c r="B511">
        <v>10429</v>
      </c>
      <c r="C511" t="s">
        <v>4387</v>
      </c>
      <c r="D511" t="s">
        <v>1547</v>
      </c>
      <c r="E511" t="s">
        <v>4475</v>
      </c>
      <c r="F511" t="s">
        <v>1546</v>
      </c>
      <c r="G511" t="s">
        <v>6729</v>
      </c>
      <c r="H511" t="s">
        <v>1497</v>
      </c>
      <c r="I511" t="s">
        <v>1547</v>
      </c>
    </row>
    <row r="512" spans="1:9" x14ac:dyDescent="0.15">
      <c r="A512" t="s">
        <v>5603</v>
      </c>
      <c r="B512">
        <v>10443</v>
      </c>
      <c r="C512" t="s">
        <v>4387</v>
      </c>
      <c r="D512" t="s">
        <v>1549</v>
      </c>
      <c r="E512" t="s">
        <v>4475</v>
      </c>
      <c r="F512" t="s">
        <v>1548</v>
      </c>
      <c r="G512" t="s">
        <v>6730</v>
      </c>
      <c r="H512" t="s">
        <v>1497</v>
      </c>
      <c r="I512" t="s">
        <v>1549</v>
      </c>
    </row>
    <row r="513" spans="1:9" x14ac:dyDescent="0.15">
      <c r="A513" t="s">
        <v>5635</v>
      </c>
      <c r="B513">
        <v>10444</v>
      </c>
      <c r="C513" t="s">
        <v>4387</v>
      </c>
      <c r="D513" t="s">
        <v>1551</v>
      </c>
      <c r="E513" t="s">
        <v>4475</v>
      </c>
      <c r="F513" t="s">
        <v>1550</v>
      </c>
      <c r="G513" t="s">
        <v>6731</v>
      </c>
      <c r="H513" t="s">
        <v>1497</v>
      </c>
      <c r="I513" t="s">
        <v>1551</v>
      </c>
    </row>
    <row r="514" spans="1:9" x14ac:dyDescent="0.15">
      <c r="A514" t="s">
        <v>5665</v>
      </c>
      <c r="B514">
        <v>10448</v>
      </c>
      <c r="C514" t="s">
        <v>4387</v>
      </c>
      <c r="D514" t="s">
        <v>1301</v>
      </c>
      <c r="E514" t="s">
        <v>4475</v>
      </c>
      <c r="F514" t="s">
        <v>1552</v>
      </c>
      <c r="G514" t="s">
        <v>6732</v>
      </c>
      <c r="H514" t="s">
        <v>1497</v>
      </c>
      <c r="I514" t="s">
        <v>1301</v>
      </c>
    </row>
    <row r="515" spans="1:9" x14ac:dyDescent="0.15">
      <c r="A515" t="s">
        <v>5693</v>
      </c>
      <c r="B515">
        <v>10449</v>
      </c>
      <c r="C515" t="s">
        <v>4387</v>
      </c>
      <c r="D515" t="s">
        <v>1554</v>
      </c>
      <c r="E515" t="s">
        <v>4475</v>
      </c>
      <c r="F515" t="s">
        <v>1553</v>
      </c>
      <c r="G515" t="s">
        <v>6733</v>
      </c>
      <c r="H515" t="s">
        <v>1497</v>
      </c>
      <c r="I515" t="s">
        <v>1554</v>
      </c>
    </row>
    <row r="516" spans="1:9" x14ac:dyDescent="0.15">
      <c r="A516" t="s">
        <v>5721</v>
      </c>
      <c r="B516">
        <v>10464</v>
      </c>
      <c r="C516" t="s">
        <v>4387</v>
      </c>
      <c r="D516" t="s">
        <v>1556</v>
      </c>
      <c r="E516" t="s">
        <v>4475</v>
      </c>
      <c r="F516" t="s">
        <v>1555</v>
      </c>
      <c r="G516" t="s">
        <v>6734</v>
      </c>
      <c r="H516" t="s">
        <v>1497</v>
      </c>
      <c r="I516" t="s">
        <v>1556</v>
      </c>
    </row>
    <row r="517" spans="1:9" x14ac:dyDescent="0.15">
      <c r="A517" t="s">
        <v>5748</v>
      </c>
      <c r="B517">
        <v>10521</v>
      </c>
      <c r="C517" t="s">
        <v>4387</v>
      </c>
      <c r="D517" t="s">
        <v>1558</v>
      </c>
      <c r="E517" t="s">
        <v>4475</v>
      </c>
      <c r="F517" t="s">
        <v>1557</v>
      </c>
      <c r="G517" t="s">
        <v>6735</v>
      </c>
      <c r="H517" t="s">
        <v>1497</v>
      </c>
      <c r="I517" t="s">
        <v>1558</v>
      </c>
    </row>
    <row r="518" spans="1:9" x14ac:dyDescent="0.15">
      <c r="A518" t="s">
        <v>5773</v>
      </c>
      <c r="B518">
        <v>10522</v>
      </c>
      <c r="C518" t="s">
        <v>4387</v>
      </c>
      <c r="D518" t="s">
        <v>1560</v>
      </c>
      <c r="E518" t="s">
        <v>4475</v>
      </c>
      <c r="F518" t="s">
        <v>1559</v>
      </c>
      <c r="G518" t="s">
        <v>6736</v>
      </c>
      <c r="H518" t="s">
        <v>1497</v>
      </c>
      <c r="I518" t="s">
        <v>1560</v>
      </c>
    </row>
    <row r="519" spans="1:9" x14ac:dyDescent="0.15">
      <c r="A519" t="s">
        <v>5798</v>
      </c>
      <c r="B519">
        <v>10523</v>
      </c>
      <c r="C519" t="s">
        <v>4387</v>
      </c>
      <c r="D519" t="s">
        <v>1562</v>
      </c>
      <c r="E519" t="s">
        <v>4475</v>
      </c>
      <c r="F519" t="s">
        <v>1561</v>
      </c>
      <c r="G519" t="s">
        <v>6737</v>
      </c>
      <c r="H519" t="s">
        <v>1497</v>
      </c>
      <c r="I519" t="s">
        <v>1562</v>
      </c>
    </row>
    <row r="520" spans="1:9" x14ac:dyDescent="0.15">
      <c r="A520" t="s">
        <v>5822</v>
      </c>
      <c r="B520">
        <v>10524</v>
      </c>
      <c r="C520" t="s">
        <v>4387</v>
      </c>
      <c r="D520" t="s">
        <v>1564</v>
      </c>
      <c r="E520" t="s">
        <v>4475</v>
      </c>
      <c r="F520" t="s">
        <v>1563</v>
      </c>
      <c r="G520" t="s">
        <v>6738</v>
      </c>
      <c r="H520" t="s">
        <v>1497</v>
      </c>
      <c r="I520" t="s">
        <v>1564</v>
      </c>
    </row>
    <row r="521" spans="1:9" x14ac:dyDescent="0.15">
      <c r="A521" t="s">
        <v>5845</v>
      </c>
      <c r="B521">
        <v>10525</v>
      </c>
      <c r="C521" t="s">
        <v>4387</v>
      </c>
      <c r="D521" t="s">
        <v>1566</v>
      </c>
      <c r="E521" t="s">
        <v>4475</v>
      </c>
      <c r="F521" t="s">
        <v>1565</v>
      </c>
      <c r="G521" t="s">
        <v>6739</v>
      </c>
      <c r="H521" t="s">
        <v>1497</v>
      </c>
      <c r="I521" t="s">
        <v>1566</v>
      </c>
    </row>
    <row r="522" spans="1:9" x14ac:dyDescent="0.15">
      <c r="A522" t="s">
        <v>4437</v>
      </c>
      <c r="B522">
        <v>11000</v>
      </c>
      <c r="C522" t="s">
        <v>4388</v>
      </c>
      <c r="D522" t="s">
        <v>1568</v>
      </c>
      <c r="E522" t="s">
        <v>4426</v>
      </c>
      <c r="F522" t="s">
        <v>1567</v>
      </c>
      <c r="G522" t="s">
        <v>6740</v>
      </c>
      <c r="H522" t="s">
        <v>1568</v>
      </c>
    </row>
    <row r="523" spans="1:9" x14ac:dyDescent="0.15">
      <c r="A523" t="s">
        <v>4486</v>
      </c>
      <c r="B523">
        <v>11100</v>
      </c>
      <c r="C523" t="s">
        <v>4388</v>
      </c>
      <c r="D523" t="s">
        <v>1570</v>
      </c>
      <c r="E523" t="s">
        <v>4475</v>
      </c>
      <c r="F523" t="s">
        <v>1569</v>
      </c>
      <c r="G523" t="s">
        <v>6741</v>
      </c>
      <c r="H523" t="s">
        <v>1568</v>
      </c>
      <c r="I523" t="s">
        <v>1570</v>
      </c>
    </row>
    <row r="524" spans="1:9" x14ac:dyDescent="0.15">
      <c r="A524" t="s">
        <v>4534</v>
      </c>
      <c r="B524">
        <v>11201</v>
      </c>
      <c r="C524" t="s">
        <v>4388</v>
      </c>
      <c r="D524" t="s">
        <v>1572</v>
      </c>
      <c r="E524" t="s">
        <v>4475</v>
      </c>
      <c r="F524" t="s">
        <v>1571</v>
      </c>
      <c r="G524" t="s">
        <v>6742</v>
      </c>
      <c r="H524" t="s">
        <v>1568</v>
      </c>
      <c r="I524" t="s">
        <v>1572</v>
      </c>
    </row>
    <row r="525" spans="1:9" x14ac:dyDescent="0.15">
      <c r="A525" t="s">
        <v>4582</v>
      </c>
      <c r="B525">
        <v>11202</v>
      </c>
      <c r="C525" t="s">
        <v>4388</v>
      </c>
      <c r="D525" t="s">
        <v>1574</v>
      </c>
      <c r="E525" t="s">
        <v>4475</v>
      </c>
      <c r="F525" t="s">
        <v>1573</v>
      </c>
      <c r="G525" t="s">
        <v>6743</v>
      </c>
      <c r="H525" t="s">
        <v>1568</v>
      </c>
      <c r="I525" t="s">
        <v>1574</v>
      </c>
    </row>
    <row r="526" spans="1:9" x14ac:dyDescent="0.15">
      <c r="A526" t="s">
        <v>4630</v>
      </c>
      <c r="B526">
        <v>11203</v>
      </c>
      <c r="C526" t="s">
        <v>4388</v>
      </c>
      <c r="D526" t="s">
        <v>1576</v>
      </c>
      <c r="E526" t="s">
        <v>4475</v>
      </c>
      <c r="F526" t="s">
        <v>1575</v>
      </c>
      <c r="G526" t="s">
        <v>6744</v>
      </c>
      <c r="H526" t="s">
        <v>1568</v>
      </c>
      <c r="I526" t="s">
        <v>1576</v>
      </c>
    </row>
    <row r="527" spans="1:9" x14ac:dyDescent="0.15">
      <c r="A527" t="s">
        <v>4678</v>
      </c>
      <c r="B527">
        <v>11206</v>
      </c>
      <c r="C527" t="s">
        <v>4388</v>
      </c>
      <c r="D527" t="s">
        <v>1578</v>
      </c>
      <c r="E527" t="s">
        <v>4475</v>
      </c>
      <c r="F527" t="s">
        <v>1577</v>
      </c>
      <c r="G527" t="s">
        <v>6745</v>
      </c>
      <c r="H527" t="s">
        <v>1568</v>
      </c>
      <c r="I527" t="s">
        <v>1578</v>
      </c>
    </row>
    <row r="528" spans="1:9" x14ac:dyDescent="0.15">
      <c r="A528" t="s">
        <v>4726</v>
      </c>
      <c r="B528">
        <v>11207</v>
      </c>
      <c r="C528" t="s">
        <v>4388</v>
      </c>
      <c r="D528" t="s">
        <v>1580</v>
      </c>
      <c r="E528" t="s">
        <v>4475</v>
      </c>
      <c r="F528" t="s">
        <v>1579</v>
      </c>
      <c r="G528" t="s">
        <v>6746</v>
      </c>
      <c r="H528" t="s">
        <v>1568</v>
      </c>
      <c r="I528" t="s">
        <v>1580</v>
      </c>
    </row>
    <row r="529" spans="1:9" x14ac:dyDescent="0.15">
      <c r="A529" t="s">
        <v>4774</v>
      </c>
      <c r="B529">
        <v>11208</v>
      </c>
      <c r="C529" t="s">
        <v>4388</v>
      </c>
      <c r="D529" t="s">
        <v>1582</v>
      </c>
      <c r="E529" t="s">
        <v>4475</v>
      </c>
      <c r="F529" t="s">
        <v>1581</v>
      </c>
      <c r="G529" t="s">
        <v>6747</v>
      </c>
      <c r="H529" t="s">
        <v>1568</v>
      </c>
      <c r="I529" t="s">
        <v>1582</v>
      </c>
    </row>
    <row r="530" spans="1:9" x14ac:dyDescent="0.15">
      <c r="A530" t="s">
        <v>4822</v>
      </c>
      <c r="B530">
        <v>11209</v>
      </c>
      <c r="C530" t="s">
        <v>4388</v>
      </c>
      <c r="D530" t="s">
        <v>1584</v>
      </c>
      <c r="E530" t="s">
        <v>4475</v>
      </c>
      <c r="F530" t="s">
        <v>1583</v>
      </c>
      <c r="G530" t="s">
        <v>6748</v>
      </c>
      <c r="H530" t="s">
        <v>1568</v>
      </c>
      <c r="I530" t="s">
        <v>1584</v>
      </c>
    </row>
    <row r="531" spans="1:9" x14ac:dyDescent="0.15">
      <c r="A531" t="s">
        <v>4870</v>
      </c>
      <c r="B531">
        <v>11210</v>
      </c>
      <c r="C531" t="s">
        <v>4388</v>
      </c>
      <c r="D531" t="s">
        <v>1586</v>
      </c>
      <c r="E531" t="s">
        <v>4475</v>
      </c>
      <c r="F531" t="s">
        <v>1585</v>
      </c>
      <c r="G531" t="s">
        <v>6749</v>
      </c>
      <c r="H531" t="s">
        <v>1568</v>
      </c>
      <c r="I531" t="s">
        <v>1586</v>
      </c>
    </row>
    <row r="532" spans="1:9" x14ac:dyDescent="0.15">
      <c r="A532" t="s">
        <v>4918</v>
      </c>
      <c r="B532">
        <v>11211</v>
      </c>
      <c r="C532" t="s">
        <v>4388</v>
      </c>
      <c r="D532" t="s">
        <v>1588</v>
      </c>
      <c r="E532" t="s">
        <v>4475</v>
      </c>
      <c r="F532" t="s">
        <v>1587</v>
      </c>
      <c r="G532" t="s">
        <v>6750</v>
      </c>
      <c r="H532" t="s">
        <v>1568</v>
      </c>
      <c r="I532" t="s">
        <v>1588</v>
      </c>
    </row>
    <row r="533" spans="1:9" x14ac:dyDescent="0.15">
      <c r="A533" t="s">
        <v>4966</v>
      </c>
      <c r="B533">
        <v>11212</v>
      </c>
      <c r="C533" t="s">
        <v>4388</v>
      </c>
      <c r="D533" t="s">
        <v>1590</v>
      </c>
      <c r="E533" t="s">
        <v>4475</v>
      </c>
      <c r="F533" t="s">
        <v>1589</v>
      </c>
      <c r="G533" t="s">
        <v>6751</v>
      </c>
      <c r="H533" t="s">
        <v>1568</v>
      </c>
      <c r="I533" t="s">
        <v>1590</v>
      </c>
    </row>
    <row r="534" spans="1:9" x14ac:dyDescent="0.15">
      <c r="A534" t="s">
        <v>5014</v>
      </c>
      <c r="B534">
        <v>11214</v>
      </c>
      <c r="C534" t="s">
        <v>4388</v>
      </c>
      <c r="D534" t="s">
        <v>1592</v>
      </c>
      <c r="E534" t="s">
        <v>4475</v>
      </c>
      <c r="F534" t="s">
        <v>1591</v>
      </c>
      <c r="G534" t="s">
        <v>6752</v>
      </c>
      <c r="H534" t="s">
        <v>1568</v>
      </c>
      <c r="I534" t="s">
        <v>1592</v>
      </c>
    </row>
    <row r="535" spans="1:9" x14ac:dyDescent="0.15">
      <c r="A535" t="s">
        <v>5062</v>
      </c>
      <c r="B535">
        <v>11215</v>
      </c>
      <c r="C535" t="s">
        <v>4388</v>
      </c>
      <c r="D535" t="s">
        <v>1594</v>
      </c>
      <c r="E535" t="s">
        <v>4475</v>
      </c>
      <c r="F535" t="s">
        <v>1593</v>
      </c>
      <c r="G535" t="s">
        <v>6753</v>
      </c>
      <c r="H535" t="s">
        <v>1568</v>
      </c>
      <c r="I535" t="s">
        <v>1594</v>
      </c>
    </row>
    <row r="536" spans="1:9" x14ac:dyDescent="0.15">
      <c r="A536" t="s">
        <v>5110</v>
      </c>
      <c r="B536">
        <v>11216</v>
      </c>
      <c r="C536" t="s">
        <v>4388</v>
      </c>
      <c r="D536" t="s">
        <v>1596</v>
      </c>
      <c r="E536" t="s">
        <v>4475</v>
      </c>
      <c r="F536" t="s">
        <v>1595</v>
      </c>
      <c r="G536" t="s">
        <v>6754</v>
      </c>
      <c r="H536" t="s">
        <v>1568</v>
      </c>
      <c r="I536" t="s">
        <v>1596</v>
      </c>
    </row>
    <row r="537" spans="1:9" x14ac:dyDescent="0.15">
      <c r="A537" t="s">
        <v>5158</v>
      </c>
      <c r="B537">
        <v>11217</v>
      </c>
      <c r="C537" t="s">
        <v>4388</v>
      </c>
      <c r="D537" t="s">
        <v>1598</v>
      </c>
      <c r="E537" t="s">
        <v>4475</v>
      </c>
      <c r="F537" t="s">
        <v>1597</v>
      </c>
      <c r="G537" t="s">
        <v>6755</v>
      </c>
      <c r="H537" t="s">
        <v>1568</v>
      </c>
      <c r="I537" t="s">
        <v>1598</v>
      </c>
    </row>
    <row r="538" spans="1:9" x14ac:dyDescent="0.15">
      <c r="A538" t="s">
        <v>5206</v>
      </c>
      <c r="B538">
        <v>11218</v>
      </c>
      <c r="C538" t="s">
        <v>4388</v>
      </c>
      <c r="D538" t="s">
        <v>1600</v>
      </c>
      <c r="E538" t="s">
        <v>4475</v>
      </c>
      <c r="F538" t="s">
        <v>1599</v>
      </c>
      <c r="G538" t="s">
        <v>6756</v>
      </c>
      <c r="H538" t="s">
        <v>1568</v>
      </c>
      <c r="I538" t="s">
        <v>1600</v>
      </c>
    </row>
    <row r="539" spans="1:9" x14ac:dyDescent="0.15">
      <c r="A539" t="s">
        <v>5253</v>
      </c>
      <c r="B539">
        <v>11219</v>
      </c>
      <c r="C539" t="s">
        <v>4388</v>
      </c>
      <c r="D539" t="s">
        <v>1602</v>
      </c>
      <c r="E539" t="s">
        <v>4475</v>
      </c>
      <c r="F539" t="s">
        <v>1601</v>
      </c>
      <c r="G539" t="s">
        <v>6757</v>
      </c>
      <c r="H539" t="s">
        <v>1568</v>
      </c>
      <c r="I539" t="s">
        <v>1602</v>
      </c>
    </row>
    <row r="540" spans="1:9" x14ac:dyDescent="0.15">
      <c r="A540" t="s">
        <v>5300</v>
      </c>
      <c r="B540">
        <v>11221</v>
      </c>
      <c r="C540" t="s">
        <v>4388</v>
      </c>
      <c r="D540" t="s">
        <v>1604</v>
      </c>
      <c r="E540" t="s">
        <v>4475</v>
      </c>
      <c r="F540" t="s">
        <v>1603</v>
      </c>
      <c r="G540" t="s">
        <v>6758</v>
      </c>
      <c r="H540" t="s">
        <v>1568</v>
      </c>
      <c r="I540" t="s">
        <v>1604</v>
      </c>
    </row>
    <row r="541" spans="1:9" x14ac:dyDescent="0.15">
      <c r="A541" t="s">
        <v>5345</v>
      </c>
      <c r="B541">
        <v>11222</v>
      </c>
      <c r="C541" t="s">
        <v>4388</v>
      </c>
      <c r="D541" t="s">
        <v>1606</v>
      </c>
      <c r="E541" t="s">
        <v>4475</v>
      </c>
      <c r="F541" t="s">
        <v>1605</v>
      </c>
      <c r="G541" t="s">
        <v>6759</v>
      </c>
      <c r="H541" t="s">
        <v>1568</v>
      </c>
      <c r="I541" t="s">
        <v>1606</v>
      </c>
    </row>
    <row r="542" spans="1:9" x14ac:dyDescent="0.15">
      <c r="A542" t="s">
        <v>5389</v>
      </c>
      <c r="B542">
        <v>11223</v>
      </c>
      <c r="C542" t="s">
        <v>4388</v>
      </c>
      <c r="D542" t="s">
        <v>1608</v>
      </c>
      <c r="E542" t="s">
        <v>4475</v>
      </c>
      <c r="F542" t="s">
        <v>1607</v>
      </c>
      <c r="G542" t="s">
        <v>6760</v>
      </c>
      <c r="H542" t="s">
        <v>1568</v>
      </c>
      <c r="I542" t="s">
        <v>1608</v>
      </c>
    </row>
    <row r="543" spans="1:9" x14ac:dyDescent="0.15">
      <c r="A543" t="s">
        <v>5428</v>
      </c>
      <c r="B543">
        <v>11224</v>
      </c>
      <c r="C543" t="s">
        <v>4388</v>
      </c>
      <c r="D543" t="s">
        <v>1610</v>
      </c>
      <c r="E543" t="s">
        <v>4475</v>
      </c>
      <c r="F543" t="s">
        <v>1609</v>
      </c>
      <c r="G543" t="s">
        <v>6761</v>
      </c>
      <c r="H543" t="s">
        <v>1568</v>
      </c>
      <c r="I543" t="s">
        <v>1610</v>
      </c>
    </row>
    <row r="544" spans="1:9" x14ac:dyDescent="0.15">
      <c r="A544" t="s">
        <v>5465</v>
      </c>
      <c r="B544">
        <v>11225</v>
      </c>
      <c r="C544" t="s">
        <v>4388</v>
      </c>
      <c r="D544" t="s">
        <v>1612</v>
      </c>
      <c r="E544" t="s">
        <v>4475</v>
      </c>
      <c r="F544" t="s">
        <v>1611</v>
      </c>
      <c r="G544" t="s">
        <v>6762</v>
      </c>
      <c r="H544" t="s">
        <v>1568</v>
      </c>
      <c r="I544" t="s">
        <v>1612</v>
      </c>
    </row>
    <row r="545" spans="1:9" x14ac:dyDescent="0.15">
      <c r="A545" t="s">
        <v>5501</v>
      </c>
      <c r="B545">
        <v>11227</v>
      </c>
      <c r="C545" t="s">
        <v>4388</v>
      </c>
      <c r="D545" t="s">
        <v>1614</v>
      </c>
      <c r="E545" t="s">
        <v>4475</v>
      </c>
      <c r="F545" t="s">
        <v>1613</v>
      </c>
      <c r="G545" t="s">
        <v>6763</v>
      </c>
      <c r="H545" t="s">
        <v>1568</v>
      </c>
      <c r="I545" t="s">
        <v>1614</v>
      </c>
    </row>
    <row r="546" spans="1:9" x14ac:dyDescent="0.15">
      <c r="A546" t="s">
        <v>5537</v>
      </c>
      <c r="B546">
        <v>11228</v>
      </c>
      <c r="C546" t="s">
        <v>4388</v>
      </c>
      <c r="D546" t="s">
        <v>1616</v>
      </c>
      <c r="E546" t="s">
        <v>4475</v>
      </c>
      <c r="F546" t="s">
        <v>1615</v>
      </c>
      <c r="G546" t="s">
        <v>6764</v>
      </c>
      <c r="H546" t="s">
        <v>1568</v>
      </c>
      <c r="I546" t="s">
        <v>1616</v>
      </c>
    </row>
    <row r="547" spans="1:9" x14ac:dyDescent="0.15">
      <c r="A547" t="s">
        <v>5572</v>
      </c>
      <c r="B547">
        <v>11229</v>
      </c>
      <c r="C547" t="s">
        <v>4388</v>
      </c>
      <c r="D547" t="s">
        <v>1618</v>
      </c>
      <c r="E547" t="s">
        <v>4475</v>
      </c>
      <c r="F547" t="s">
        <v>1617</v>
      </c>
      <c r="G547" t="s">
        <v>6765</v>
      </c>
      <c r="H547" t="s">
        <v>1568</v>
      </c>
      <c r="I547" t="s">
        <v>1618</v>
      </c>
    </row>
    <row r="548" spans="1:9" x14ac:dyDescent="0.15">
      <c r="A548" t="s">
        <v>5604</v>
      </c>
      <c r="B548">
        <v>11230</v>
      </c>
      <c r="C548" t="s">
        <v>4388</v>
      </c>
      <c r="D548" t="s">
        <v>1620</v>
      </c>
      <c r="E548" t="s">
        <v>4475</v>
      </c>
      <c r="F548" t="s">
        <v>1619</v>
      </c>
      <c r="G548" t="s">
        <v>6766</v>
      </c>
      <c r="H548" t="s">
        <v>1568</v>
      </c>
      <c r="I548" t="s">
        <v>1620</v>
      </c>
    </row>
    <row r="549" spans="1:9" x14ac:dyDescent="0.15">
      <c r="A549" t="s">
        <v>5636</v>
      </c>
      <c r="B549">
        <v>11231</v>
      </c>
      <c r="C549" t="s">
        <v>4388</v>
      </c>
      <c r="D549" t="s">
        <v>1622</v>
      </c>
      <c r="E549" t="s">
        <v>4475</v>
      </c>
      <c r="F549" t="s">
        <v>1621</v>
      </c>
      <c r="G549" t="s">
        <v>6767</v>
      </c>
      <c r="H549" t="s">
        <v>1568</v>
      </c>
      <c r="I549" t="s">
        <v>1622</v>
      </c>
    </row>
    <row r="550" spans="1:9" x14ac:dyDescent="0.15">
      <c r="A550" t="s">
        <v>5666</v>
      </c>
      <c r="B550">
        <v>11232</v>
      </c>
      <c r="C550" t="s">
        <v>4388</v>
      </c>
      <c r="D550" t="s">
        <v>1624</v>
      </c>
      <c r="E550" t="s">
        <v>4475</v>
      </c>
      <c r="F550" t="s">
        <v>1623</v>
      </c>
      <c r="G550" t="s">
        <v>6768</v>
      </c>
      <c r="H550" t="s">
        <v>1568</v>
      </c>
      <c r="I550" t="s">
        <v>1624</v>
      </c>
    </row>
    <row r="551" spans="1:9" x14ac:dyDescent="0.15">
      <c r="A551" t="s">
        <v>5694</v>
      </c>
      <c r="B551">
        <v>11233</v>
      </c>
      <c r="C551" t="s">
        <v>4388</v>
      </c>
      <c r="D551" t="s">
        <v>1626</v>
      </c>
      <c r="E551" t="s">
        <v>4475</v>
      </c>
      <c r="F551" t="s">
        <v>1625</v>
      </c>
      <c r="G551" t="s">
        <v>6769</v>
      </c>
      <c r="H551" t="s">
        <v>1568</v>
      </c>
      <c r="I551" t="s">
        <v>1626</v>
      </c>
    </row>
    <row r="552" spans="1:9" x14ac:dyDescent="0.15">
      <c r="A552" t="s">
        <v>5722</v>
      </c>
      <c r="B552">
        <v>11234</v>
      </c>
      <c r="C552" t="s">
        <v>4388</v>
      </c>
      <c r="D552" t="s">
        <v>1628</v>
      </c>
      <c r="E552" t="s">
        <v>4475</v>
      </c>
      <c r="F552" t="s">
        <v>1627</v>
      </c>
      <c r="G552" t="s">
        <v>6770</v>
      </c>
      <c r="H552" t="s">
        <v>1568</v>
      </c>
      <c r="I552" t="s">
        <v>1628</v>
      </c>
    </row>
    <row r="553" spans="1:9" x14ac:dyDescent="0.15">
      <c r="A553" t="s">
        <v>5749</v>
      </c>
      <c r="B553">
        <v>11235</v>
      </c>
      <c r="C553" t="s">
        <v>4388</v>
      </c>
      <c r="D553" t="s">
        <v>1630</v>
      </c>
      <c r="E553" t="s">
        <v>4475</v>
      </c>
      <c r="F553" t="s">
        <v>1629</v>
      </c>
      <c r="G553" t="s">
        <v>6771</v>
      </c>
      <c r="H553" t="s">
        <v>1568</v>
      </c>
      <c r="I553" t="s">
        <v>1630</v>
      </c>
    </row>
    <row r="554" spans="1:9" x14ac:dyDescent="0.15">
      <c r="A554" t="s">
        <v>5774</v>
      </c>
      <c r="B554">
        <v>11237</v>
      </c>
      <c r="C554" t="s">
        <v>4388</v>
      </c>
      <c r="D554" t="s">
        <v>1632</v>
      </c>
      <c r="E554" t="s">
        <v>4475</v>
      </c>
      <c r="F554" t="s">
        <v>1631</v>
      </c>
      <c r="G554" t="s">
        <v>6772</v>
      </c>
      <c r="H554" t="s">
        <v>1568</v>
      </c>
      <c r="I554" t="s">
        <v>1632</v>
      </c>
    </row>
    <row r="555" spans="1:9" x14ac:dyDescent="0.15">
      <c r="A555" t="s">
        <v>5799</v>
      </c>
      <c r="B555">
        <v>11238</v>
      </c>
      <c r="C555" t="s">
        <v>4388</v>
      </c>
      <c r="D555" t="s">
        <v>1634</v>
      </c>
      <c r="E555" t="s">
        <v>4475</v>
      </c>
      <c r="F555" t="s">
        <v>1633</v>
      </c>
      <c r="G555" t="s">
        <v>6773</v>
      </c>
      <c r="H555" t="s">
        <v>1568</v>
      </c>
      <c r="I555" t="s">
        <v>1634</v>
      </c>
    </row>
    <row r="556" spans="1:9" x14ac:dyDescent="0.15">
      <c r="A556" t="s">
        <v>5823</v>
      </c>
      <c r="B556">
        <v>11239</v>
      </c>
      <c r="C556" t="s">
        <v>4388</v>
      </c>
      <c r="D556" t="s">
        <v>1636</v>
      </c>
      <c r="E556" t="s">
        <v>4475</v>
      </c>
      <c r="F556" t="s">
        <v>1635</v>
      </c>
      <c r="G556" t="s">
        <v>6774</v>
      </c>
      <c r="H556" t="s">
        <v>1568</v>
      </c>
      <c r="I556" t="s">
        <v>1636</v>
      </c>
    </row>
    <row r="557" spans="1:9" x14ac:dyDescent="0.15">
      <c r="A557" t="s">
        <v>5846</v>
      </c>
      <c r="B557">
        <v>11240</v>
      </c>
      <c r="C557" t="s">
        <v>4388</v>
      </c>
      <c r="D557" t="s">
        <v>1638</v>
      </c>
      <c r="E557" t="s">
        <v>4475</v>
      </c>
      <c r="F557" t="s">
        <v>1637</v>
      </c>
      <c r="G557" t="s">
        <v>6775</v>
      </c>
      <c r="H557" t="s">
        <v>1568</v>
      </c>
      <c r="I557" t="s">
        <v>1638</v>
      </c>
    </row>
    <row r="558" spans="1:9" x14ac:dyDescent="0.15">
      <c r="A558" t="s">
        <v>5865</v>
      </c>
      <c r="B558">
        <v>11241</v>
      </c>
      <c r="C558" t="s">
        <v>4388</v>
      </c>
      <c r="D558" t="s">
        <v>1640</v>
      </c>
      <c r="E558" t="s">
        <v>4475</v>
      </c>
      <c r="F558" t="s">
        <v>1639</v>
      </c>
      <c r="G558" t="s">
        <v>6776</v>
      </c>
      <c r="H558" t="s">
        <v>1568</v>
      </c>
      <c r="I558" t="s">
        <v>1640</v>
      </c>
    </row>
    <row r="559" spans="1:9" x14ac:dyDescent="0.15">
      <c r="A559" t="s">
        <v>5883</v>
      </c>
      <c r="B559">
        <v>11242</v>
      </c>
      <c r="C559" t="s">
        <v>4388</v>
      </c>
      <c r="D559" t="s">
        <v>1642</v>
      </c>
      <c r="E559" t="s">
        <v>4475</v>
      </c>
      <c r="F559" t="s">
        <v>1641</v>
      </c>
      <c r="G559" t="s">
        <v>6777</v>
      </c>
      <c r="H559" t="s">
        <v>1568</v>
      </c>
      <c r="I559" t="s">
        <v>1642</v>
      </c>
    </row>
    <row r="560" spans="1:9" x14ac:dyDescent="0.15">
      <c r="A560" t="s">
        <v>5901</v>
      </c>
      <c r="B560">
        <v>11243</v>
      </c>
      <c r="C560" t="s">
        <v>4388</v>
      </c>
      <c r="D560" t="s">
        <v>1644</v>
      </c>
      <c r="E560" t="s">
        <v>4475</v>
      </c>
      <c r="F560" t="s">
        <v>1643</v>
      </c>
      <c r="G560" t="s">
        <v>6778</v>
      </c>
      <c r="H560" t="s">
        <v>1568</v>
      </c>
      <c r="I560" t="s">
        <v>1644</v>
      </c>
    </row>
    <row r="561" spans="1:9" x14ac:dyDescent="0.15">
      <c r="A561" t="s">
        <v>5919</v>
      </c>
      <c r="B561">
        <v>11245</v>
      </c>
      <c r="C561" t="s">
        <v>4388</v>
      </c>
      <c r="D561" t="s">
        <v>1646</v>
      </c>
      <c r="E561" t="s">
        <v>4475</v>
      </c>
      <c r="F561" t="s">
        <v>1645</v>
      </c>
      <c r="G561" t="s">
        <v>6779</v>
      </c>
      <c r="H561" t="s">
        <v>1568</v>
      </c>
      <c r="I561" t="s">
        <v>1646</v>
      </c>
    </row>
    <row r="562" spans="1:9" x14ac:dyDescent="0.15">
      <c r="A562" t="s">
        <v>5937</v>
      </c>
      <c r="B562">
        <v>11246</v>
      </c>
      <c r="C562" t="s">
        <v>4388</v>
      </c>
      <c r="D562" t="s">
        <v>1648</v>
      </c>
      <c r="E562" t="s">
        <v>4475</v>
      </c>
      <c r="F562" t="s">
        <v>1647</v>
      </c>
      <c r="G562" t="s">
        <v>6780</v>
      </c>
      <c r="H562" t="s">
        <v>1568</v>
      </c>
      <c r="I562" t="s">
        <v>6781</v>
      </c>
    </row>
    <row r="563" spans="1:9" x14ac:dyDescent="0.15">
      <c r="A563" t="s">
        <v>5953</v>
      </c>
      <c r="B563">
        <v>11301</v>
      </c>
      <c r="C563" t="s">
        <v>4388</v>
      </c>
      <c r="D563" t="s">
        <v>1650</v>
      </c>
      <c r="E563" t="s">
        <v>4475</v>
      </c>
      <c r="F563" t="s">
        <v>1649</v>
      </c>
      <c r="G563" t="s">
        <v>6782</v>
      </c>
      <c r="H563" t="s">
        <v>1568</v>
      </c>
      <c r="I563" t="s">
        <v>1650</v>
      </c>
    </row>
    <row r="564" spans="1:9" x14ac:dyDescent="0.15">
      <c r="A564" t="s">
        <v>5969</v>
      </c>
      <c r="B564">
        <v>11324</v>
      </c>
      <c r="C564" t="s">
        <v>4388</v>
      </c>
      <c r="D564" t="s">
        <v>1652</v>
      </c>
      <c r="E564" t="s">
        <v>4475</v>
      </c>
      <c r="F564" t="s">
        <v>1651</v>
      </c>
      <c r="G564" t="s">
        <v>6783</v>
      </c>
      <c r="H564" t="s">
        <v>1568</v>
      </c>
      <c r="I564" t="s">
        <v>1652</v>
      </c>
    </row>
    <row r="565" spans="1:9" x14ac:dyDescent="0.15">
      <c r="A565" t="s">
        <v>5983</v>
      </c>
      <c r="B565">
        <v>11326</v>
      </c>
      <c r="C565" t="s">
        <v>4388</v>
      </c>
      <c r="D565" t="s">
        <v>1654</v>
      </c>
      <c r="E565" t="s">
        <v>4475</v>
      </c>
      <c r="F565" t="s">
        <v>1653</v>
      </c>
      <c r="G565" t="s">
        <v>6784</v>
      </c>
      <c r="H565" t="s">
        <v>1568</v>
      </c>
      <c r="I565" t="s">
        <v>1654</v>
      </c>
    </row>
    <row r="566" spans="1:9" x14ac:dyDescent="0.15">
      <c r="A566" t="s">
        <v>5996</v>
      </c>
      <c r="B566">
        <v>11327</v>
      </c>
      <c r="C566" t="s">
        <v>4388</v>
      </c>
      <c r="D566" t="s">
        <v>1656</v>
      </c>
      <c r="E566" t="s">
        <v>4475</v>
      </c>
      <c r="F566" t="s">
        <v>1655</v>
      </c>
      <c r="G566" t="s">
        <v>6785</v>
      </c>
      <c r="H566" t="s">
        <v>1568</v>
      </c>
      <c r="I566" t="s">
        <v>1656</v>
      </c>
    </row>
    <row r="567" spans="1:9" x14ac:dyDescent="0.15">
      <c r="A567" t="s">
        <v>6006</v>
      </c>
      <c r="B567">
        <v>11341</v>
      </c>
      <c r="C567" t="s">
        <v>4388</v>
      </c>
      <c r="D567" t="s">
        <v>1658</v>
      </c>
      <c r="E567" t="s">
        <v>4475</v>
      </c>
      <c r="F567" t="s">
        <v>1657</v>
      </c>
      <c r="G567" t="s">
        <v>6786</v>
      </c>
      <c r="H567" t="s">
        <v>1568</v>
      </c>
      <c r="I567" t="s">
        <v>1658</v>
      </c>
    </row>
    <row r="568" spans="1:9" x14ac:dyDescent="0.15">
      <c r="A568" t="s">
        <v>6016</v>
      </c>
      <c r="B568">
        <v>11342</v>
      </c>
      <c r="C568" t="s">
        <v>4388</v>
      </c>
      <c r="D568" t="s">
        <v>1660</v>
      </c>
      <c r="E568" t="s">
        <v>4475</v>
      </c>
      <c r="F568" t="s">
        <v>1659</v>
      </c>
      <c r="G568" t="s">
        <v>6787</v>
      </c>
      <c r="H568" t="s">
        <v>1568</v>
      </c>
      <c r="I568" t="s">
        <v>1660</v>
      </c>
    </row>
    <row r="569" spans="1:9" x14ac:dyDescent="0.15">
      <c r="A569" t="s">
        <v>6025</v>
      </c>
      <c r="B569">
        <v>11343</v>
      </c>
      <c r="C569" t="s">
        <v>4388</v>
      </c>
      <c r="D569" t="s">
        <v>1662</v>
      </c>
      <c r="E569" t="s">
        <v>4475</v>
      </c>
      <c r="F569" t="s">
        <v>1661</v>
      </c>
      <c r="G569" t="s">
        <v>6788</v>
      </c>
      <c r="H569" t="s">
        <v>1568</v>
      </c>
      <c r="I569" t="s">
        <v>1662</v>
      </c>
    </row>
    <row r="570" spans="1:9" x14ac:dyDescent="0.15">
      <c r="A570" t="s">
        <v>6034</v>
      </c>
      <c r="B570">
        <v>11346</v>
      </c>
      <c r="C570" t="s">
        <v>4388</v>
      </c>
      <c r="D570" t="s">
        <v>1664</v>
      </c>
      <c r="E570" t="s">
        <v>4475</v>
      </c>
      <c r="F570" t="s">
        <v>1663</v>
      </c>
      <c r="G570" t="s">
        <v>6789</v>
      </c>
      <c r="H570" t="s">
        <v>1568</v>
      </c>
      <c r="I570" t="s">
        <v>1664</v>
      </c>
    </row>
    <row r="571" spans="1:9" x14ac:dyDescent="0.15">
      <c r="A571" t="s">
        <v>6043</v>
      </c>
      <c r="B571">
        <v>11347</v>
      </c>
      <c r="C571" t="s">
        <v>4388</v>
      </c>
      <c r="D571" t="s">
        <v>1666</v>
      </c>
      <c r="E571" t="s">
        <v>4475</v>
      </c>
      <c r="F571" t="s">
        <v>1665</v>
      </c>
      <c r="G571" t="s">
        <v>6790</v>
      </c>
      <c r="H571" t="s">
        <v>1568</v>
      </c>
      <c r="I571" t="s">
        <v>1666</v>
      </c>
    </row>
    <row r="572" spans="1:9" x14ac:dyDescent="0.15">
      <c r="A572" t="s">
        <v>6052</v>
      </c>
      <c r="B572">
        <v>11348</v>
      </c>
      <c r="C572" t="s">
        <v>4388</v>
      </c>
      <c r="D572" t="s">
        <v>1668</v>
      </c>
      <c r="E572" t="s">
        <v>4475</v>
      </c>
      <c r="F572" t="s">
        <v>1667</v>
      </c>
      <c r="G572" t="s">
        <v>6791</v>
      </c>
      <c r="H572" t="s">
        <v>1568</v>
      </c>
      <c r="I572" t="s">
        <v>1668</v>
      </c>
    </row>
    <row r="573" spans="1:9" x14ac:dyDescent="0.15">
      <c r="A573" t="s">
        <v>6061</v>
      </c>
      <c r="B573">
        <v>11349</v>
      </c>
      <c r="C573" t="s">
        <v>4388</v>
      </c>
      <c r="D573" t="s">
        <v>1670</v>
      </c>
      <c r="E573" t="s">
        <v>4475</v>
      </c>
      <c r="F573" t="s">
        <v>1669</v>
      </c>
      <c r="G573" t="s">
        <v>6792</v>
      </c>
      <c r="H573" t="s">
        <v>1568</v>
      </c>
      <c r="I573" t="s">
        <v>1670</v>
      </c>
    </row>
    <row r="574" spans="1:9" x14ac:dyDescent="0.15">
      <c r="A574" t="s">
        <v>6070</v>
      </c>
      <c r="B574">
        <v>11361</v>
      </c>
      <c r="C574" t="s">
        <v>4388</v>
      </c>
      <c r="D574" t="s">
        <v>1672</v>
      </c>
      <c r="E574" t="s">
        <v>4475</v>
      </c>
      <c r="F574" t="s">
        <v>1671</v>
      </c>
      <c r="G574" t="s">
        <v>6793</v>
      </c>
      <c r="H574" t="s">
        <v>1568</v>
      </c>
      <c r="I574" t="s">
        <v>1672</v>
      </c>
    </row>
    <row r="575" spans="1:9" x14ac:dyDescent="0.15">
      <c r="A575" t="s">
        <v>6079</v>
      </c>
      <c r="B575">
        <v>11362</v>
      </c>
      <c r="C575" t="s">
        <v>4388</v>
      </c>
      <c r="D575" t="s">
        <v>1674</v>
      </c>
      <c r="E575" t="s">
        <v>4475</v>
      </c>
      <c r="F575" t="s">
        <v>1673</v>
      </c>
      <c r="G575" t="s">
        <v>6794</v>
      </c>
      <c r="H575" t="s">
        <v>1568</v>
      </c>
      <c r="I575" t="s">
        <v>1674</v>
      </c>
    </row>
    <row r="576" spans="1:9" x14ac:dyDescent="0.15">
      <c r="A576" t="s">
        <v>6088</v>
      </c>
      <c r="B576">
        <v>11363</v>
      </c>
      <c r="C576" t="s">
        <v>4388</v>
      </c>
      <c r="D576" t="s">
        <v>1676</v>
      </c>
      <c r="E576" t="s">
        <v>4475</v>
      </c>
      <c r="F576" t="s">
        <v>1675</v>
      </c>
      <c r="G576" t="s">
        <v>6795</v>
      </c>
      <c r="H576" t="s">
        <v>1568</v>
      </c>
      <c r="I576" t="s">
        <v>1676</v>
      </c>
    </row>
    <row r="577" spans="1:9" x14ac:dyDescent="0.15">
      <c r="A577" t="s">
        <v>6097</v>
      </c>
      <c r="B577">
        <v>11365</v>
      </c>
      <c r="C577" t="s">
        <v>4388</v>
      </c>
      <c r="D577" t="s">
        <v>1678</v>
      </c>
      <c r="E577" t="s">
        <v>4475</v>
      </c>
      <c r="F577" t="s">
        <v>1677</v>
      </c>
      <c r="G577" t="s">
        <v>6796</v>
      </c>
      <c r="H577" t="s">
        <v>1568</v>
      </c>
      <c r="I577" t="s">
        <v>1678</v>
      </c>
    </row>
    <row r="578" spans="1:9" x14ac:dyDescent="0.15">
      <c r="A578" t="s">
        <v>6104</v>
      </c>
      <c r="B578">
        <v>11369</v>
      </c>
      <c r="C578" t="s">
        <v>4388</v>
      </c>
      <c r="D578" t="s">
        <v>1680</v>
      </c>
      <c r="E578" t="s">
        <v>4475</v>
      </c>
      <c r="F578" t="s">
        <v>1679</v>
      </c>
      <c r="G578" t="s">
        <v>6797</v>
      </c>
      <c r="H578" t="s">
        <v>1568</v>
      </c>
      <c r="I578" t="s">
        <v>1680</v>
      </c>
    </row>
    <row r="579" spans="1:9" x14ac:dyDescent="0.15">
      <c r="A579" t="s">
        <v>6111</v>
      </c>
      <c r="B579">
        <v>11381</v>
      </c>
      <c r="C579" t="s">
        <v>4388</v>
      </c>
      <c r="D579" t="s">
        <v>1107</v>
      </c>
      <c r="E579" t="s">
        <v>4475</v>
      </c>
      <c r="F579" t="s">
        <v>1681</v>
      </c>
      <c r="G579" t="s">
        <v>6798</v>
      </c>
      <c r="H579" t="s">
        <v>1568</v>
      </c>
      <c r="I579" t="s">
        <v>1107</v>
      </c>
    </row>
    <row r="580" spans="1:9" x14ac:dyDescent="0.15">
      <c r="A580" t="s">
        <v>6118</v>
      </c>
      <c r="B580">
        <v>11383</v>
      </c>
      <c r="C580" t="s">
        <v>4388</v>
      </c>
      <c r="D580" t="s">
        <v>1683</v>
      </c>
      <c r="E580" t="s">
        <v>4475</v>
      </c>
      <c r="F580" t="s">
        <v>1682</v>
      </c>
      <c r="G580" t="s">
        <v>6799</v>
      </c>
      <c r="H580" t="s">
        <v>1568</v>
      </c>
      <c r="I580" t="s">
        <v>1683</v>
      </c>
    </row>
    <row r="581" spans="1:9" x14ac:dyDescent="0.15">
      <c r="A581" t="s">
        <v>6125</v>
      </c>
      <c r="B581">
        <v>11385</v>
      </c>
      <c r="C581" t="s">
        <v>4388</v>
      </c>
      <c r="D581" t="s">
        <v>1685</v>
      </c>
      <c r="E581" t="s">
        <v>4475</v>
      </c>
      <c r="F581" t="s">
        <v>1684</v>
      </c>
      <c r="G581" t="s">
        <v>6800</v>
      </c>
      <c r="H581" t="s">
        <v>1568</v>
      </c>
      <c r="I581" t="s">
        <v>1685</v>
      </c>
    </row>
    <row r="582" spans="1:9" x14ac:dyDescent="0.15">
      <c r="A582" t="s">
        <v>6131</v>
      </c>
      <c r="B582">
        <v>11408</v>
      </c>
      <c r="C582" t="s">
        <v>4388</v>
      </c>
      <c r="D582" t="s">
        <v>1687</v>
      </c>
      <c r="E582" t="s">
        <v>4475</v>
      </c>
      <c r="F582" t="s">
        <v>1686</v>
      </c>
      <c r="G582" t="s">
        <v>6801</v>
      </c>
      <c r="H582" t="s">
        <v>1568</v>
      </c>
      <c r="I582" t="s">
        <v>1687</v>
      </c>
    </row>
    <row r="583" spans="1:9" x14ac:dyDescent="0.15">
      <c r="A583" t="s">
        <v>6137</v>
      </c>
      <c r="B583">
        <v>11442</v>
      </c>
      <c r="C583" t="s">
        <v>4388</v>
      </c>
      <c r="D583" t="s">
        <v>1689</v>
      </c>
      <c r="E583" t="s">
        <v>4475</v>
      </c>
      <c r="F583" t="s">
        <v>1688</v>
      </c>
      <c r="G583" t="s">
        <v>6802</v>
      </c>
      <c r="H583" t="s">
        <v>1568</v>
      </c>
      <c r="I583" t="s">
        <v>1689</v>
      </c>
    </row>
    <row r="584" spans="1:9" x14ac:dyDescent="0.15">
      <c r="A584" t="s">
        <v>6142</v>
      </c>
      <c r="B584">
        <v>11464</v>
      </c>
      <c r="C584" t="s">
        <v>4388</v>
      </c>
      <c r="D584" t="s">
        <v>1691</v>
      </c>
      <c r="E584" t="s">
        <v>4475</v>
      </c>
      <c r="F584" t="s">
        <v>1690</v>
      </c>
      <c r="G584" t="s">
        <v>6803</v>
      </c>
      <c r="H584" t="s">
        <v>1568</v>
      </c>
      <c r="I584" t="s">
        <v>1691</v>
      </c>
    </row>
    <row r="585" spans="1:9" x14ac:dyDescent="0.15">
      <c r="A585" t="s">
        <v>6147</v>
      </c>
      <c r="B585">
        <v>11465</v>
      </c>
      <c r="C585" t="s">
        <v>4388</v>
      </c>
      <c r="D585" t="s">
        <v>1693</v>
      </c>
      <c r="E585" t="s">
        <v>4475</v>
      </c>
      <c r="F585" t="s">
        <v>1692</v>
      </c>
      <c r="G585" t="s">
        <v>6804</v>
      </c>
      <c r="H585" t="s">
        <v>1568</v>
      </c>
      <c r="I585" t="s">
        <v>1693</v>
      </c>
    </row>
    <row r="586" spans="1:9" x14ac:dyDescent="0.15">
      <c r="A586" t="s">
        <v>4438</v>
      </c>
      <c r="B586">
        <v>12000</v>
      </c>
      <c r="C586" t="s">
        <v>4389</v>
      </c>
      <c r="D586" t="s">
        <v>1695</v>
      </c>
      <c r="E586" t="s">
        <v>4426</v>
      </c>
      <c r="F586" t="s">
        <v>1694</v>
      </c>
      <c r="G586" t="s">
        <v>6805</v>
      </c>
      <c r="H586" t="s">
        <v>1695</v>
      </c>
    </row>
    <row r="587" spans="1:9" x14ac:dyDescent="0.15">
      <c r="A587" t="s">
        <v>4487</v>
      </c>
      <c r="B587">
        <v>12100</v>
      </c>
      <c r="C587" t="s">
        <v>4389</v>
      </c>
      <c r="D587" t="s">
        <v>1697</v>
      </c>
      <c r="E587" t="s">
        <v>4475</v>
      </c>
      <c r="F587" t="s">
        <v>1696</v>
      </c>
      <c r="G587" t="s">
        <v>6806</v>
      </c>
      <c r="H587" t="s">
        <v>1695</v>
      </c>
      <c r="I587" t="s">
        <v>1697</v>
      </c>
    </row>
    <row r="588" spans="1:9" x14ac:dyDescent="0.15">
      <c r="A588" t="s">
        <v>4535</v>
      </c>
      <c r="B588">
        <v>12202</v>
      </c>
      <c r="C588" t="s">
        <v>4389</v>
      </c>
      <c r="D588" t="s">
        <v>1699</v>
      </c>
      <c r="E588" t="s">
        <v>4475</v>
      </c>
      <c r="F588" t="s">
        <v>1698</v>
      </c>
      <c r="G588" t="s">
        <v>6807</v>
      </c>
      <c r="H588" t="s">
        <v>1695</v>
      </c>
      <c r="I588" t="s">
        <v>1699</v>
      </c>
    </row>
    <row r="589" spans="1:9" x14ac:dyDescent="0.15">
      <c r="A589" t="s">
        <v>4583</v>
      </c>
      <c r="B589">
        <v>12203</v>
      </c>
      <c r="C589" t="s">
        <v>4389</v>
      </c>
      <c r="D589" t="s">
        <v>1701</v>
      </c>
      <c r="E589" t="s">
        <v>4475</v>
      </c>
      <c r="F589" t="s">
        <v>1700</v>
      </c>
      <c r="G589" t="s">
        <v>6808</v>
      </c>
      <c r="H589" t="s">
        <v>1695</v>
      </c>
      <c r="I589" t="s">
        <v>1701</v>
      </c>
    </row>
    <row r="590" spans="1:9" x14ac:dyDescent="0.15">
      <c r="A590" t="s">
        <v>4631</v>
      </c>
      <c r="B590">
        <v>12204</v>
      </c>
      <c r="C590" t="s">
        <v>4389</v>
      </c>
      <c r="D590" t="s">
        <v>1703</v>
      </c>
      <c r="E590" t="s">
        <v>4475</v>
      </c>
      <c r="F590" t="s">
        <v>1702</v>
      </c>
      <c r="G590" t="s">
        <v>6809</v>
      </c>
      <c r="H590" t="s">
        <v>1695</v>
      </c>
      <c r="I590" t="s">
        <v>1703</v>
      </c>
    </row>
    <row r="591" spans="1:9" x14ac:dyDescent="0.15">
      <c r="A591" t="s">
        <v>4679</v>
      </c>
      <c r="B591">
        <v>12205</v>
      </c>
      <c r="C591" t="s">
        <v>4389</v>
      </c>
      <c r="D591" t="s">
        <v>1705</v>
      </c>
      <c r="E591" t="s">
        <v>4475</v>
      </c>
      <c r="F591" t="s">
        <v>1704</v>
      </c>
      <c r="G591" t="s">
        <v>6810</v>
      </c>
      <c r="H591" t="s">
        <v>1695</v>
      </c>
      <c r="I591" t="s">
        <v>1705</v>
      </c>
    </row>
    <row r="592" spans="1:9" x14ac:dyDescent="0.15">
      <c r="A592" t="s">
        <v>4727</v>
      </c>
      <c r="B592">
        <v>12206</v>
      </c>
      <c r="C592" t="s">
        <v>4389</v>
      </c>
      <c r="D592" t="s">
        <v>1707</v>
      </c>
      <c r="E592" t="s">
        <v>4475</v>
      </c>
      <c r="F592" t="s">
        <v>1706</v>
      </c>
      <c r="G592" t="s">
        <v>6811</v>
      </c>
      <c r="H592" t="s">
        <v>1695</v>
      </c>
      <c r="I592" t="s">
        <v>1707</v>
      </c>
    </row>
    <row r="593" spans="1:9" x14ac:dyDescent="0.15">
      <c r="A593" t="s">
        <v>4775</v>
      </c>
      <c r="B593">
        <v>12207</v>
      </c>
      <c r="C593" t="s">
        <v>4389</v>
      </c>
      <c r="D593" t="s">
        <v>1709</v>
      </c>
      <c r="E593" t="s">
        <v>4475</v>
      </c>
      <c r="F593" t="s">
        <v>1708</v>
      </c>
      <c r="G593" t="s">
        <v>6812</v>
      </c>
      <c r="H593" t="s">
        <v>1695</v>
      </c>
      <c r="I593" t="s">
        <v>1709</v>
      </c>
    </row>
    <row r="594" spans="1:9" x14ac:dyDescent="0.15">
      <c r="A594" t="s">
        <v>4823</v>
      </c>
      <c r="B594">
        <v>12208</v>
      </c>
      <c r="C594" t="s">
        <v>4389</v>
      </c>
      <c r="D594" t="s">
        <v>1711</v>
      </c>
      <c r="E594" t="s">
        <v>4475</v>
      </c>
      <c r="F594" t="s">
        <v>1710</v>
      </c>
      <c r="G594" t="s">
        <v>6813</v>
      </c>
      <c r="H594" t="s">
        <v>1695</v>
      </c>
      <c r="I594" t="s">
        <v>1711</v>
      </c>
    </row>
    <row r="595" spans="1:9" x14ac:dyDescent="0.15">
      <c r="A595" t="s">
        <v>4871</v>
      </c>
      <c r="B595">
        <v>12210</v>
      </c>
      <c r="C595" t="s">
        <v>4389</v>
      </c>
      <c r="D595" t="s">
        <v>1713</v>
      </c>
      <c r="E595" t="s">
        <v>4475</v>
      </c>
      <c r="F595" t="s">
        <v>1712</v>
      </c>
      <c r="G595" t="s">
        <v>6814</v>
      </c>
      <c r="H595" t="s">
        <v>1695</v>
      </c>
      <c r="I595" t="s">
        <v>1713</v>
      </c>
    </row>
    <row r="596" spans="1:9" x14ac:dyDescent="0.15">
      <c r="A596" t="s">
        <v>4919</v>
      </c>
      <c r="B596">
        <v>12211</v>
      </c>
      <c r="C596" t="s">
        <v>4389</v>
      </c>
      <c r="D596" t="s">
        <v>1715</v>
      </c>
      <c r="E596" t="s">
        <v>4475</v>
      </c>
      <c r="F596" t="s">
        <v>1714</v>
      </c>
      <c r="G596" t="s">
        <v>6815</v>
      </c>
      <c r="H596" t="s">
        <v>1695</v>
      </c>
      <c r="I596" t="s">
        <v>1715</v>
      </c>
    </row>
    <row r="597" spans="1:9" x14ac:dyDescent="0.15">
      <c r="A597" t="s">
        <v>4967</v>
      </c>
      <c r="B597">
        <v>12212</v>
      </c>
      <c r="C597" t="s">
        <v>4389</v>
      </c>
      <c r="D597" t="s">
        <v>1717</v>
      </c>
      <c r="E597" t="s">
        <v>4475</v>
      </c>
      <c r="F597" t="s">
        <v>1716</v>
      </c>
      <c r="G597" t="s">
        <v>6816</v>
      </c>
      <c r="H597" t="s">
        <v>1695</v>
      </c>
      <c r="I597" t="s">
        <v>1717</v>
      </c>
    </row>
    <row r="598" spans="1:9" x14ac:dyDescent="0.15">
      <c r="A598" t="s">
        <v>5015</v>
      </c>
      <c r="B598">
        <v>12213</v>
      </c>
      <c r="C598" t="s">
        <v>4389</v>
      </c>
      <c r="D598" t="s">
        <v>1719</v>
      </c>
      <c r="E598" t="s">
        <v>4475</v>
      </c>
      <c r="F598" t="s">
        <v>1718</v>
      </c>
      <c r="G598" t="s">
        <v>6817</v>
      </c>
      <c r="H598" t="s">
        <v>1695</v>
      </c>
      <c r="I598" t="s">
        <v>1719</v>
      </c>
    </row>
    <row r="599" spans="1:9" x14ac:dyDescent="0.15">
      <c r="A599" t="s">
        <v>5063</v>
      </c>
      <c r="B599">
        <v>12215</v>
      </c>
      <c r="C599" t="s">
        <v>4389</v>
      </c>
      <c r="D599" t="s">
        <v>1721</v>
      </c>
      <c r="E599" t="s">
        <v>4475</v>
      </c>
      <c r="F599" t="s">
        <v>1720</v>
      </c>
      <c r="G599" t="s">
        <v>6818</v>
      </c>
      <c r="H599" t="s">
        <v>1695</v>
      </c>
      <c r="I599" t="s">
        <v>1721</v>
      </c>
    </row>
    <row r="600" spans="1:9" x14ac:dyDescent="0.15">
      <c r="A600" t="s">
        <v>5111</v>
      </c>
      <c r="B600">
        <v>12216</v>
      </c>
      <c r="C600" t="s">
        <v>4389</v>
      </c>
      <c r="D600" t="s">
        <v>1723</v>
      </c>
      <c r="E600" t="s">
        <v>4475</v>
      </c>
      <c r="F600" t="s">
        <v>1722</v>
      </c>
      <c r="G600" t="s">
        <v>6819</v>
      </c>
      <c r="H600" t="s">
        <v>1695</v>
      </c>
      <c r="I600" t="s">
        <v>1723</v>
      </c>
    </row>
    <row r="601" spans="1:9" x14ac:dyDescent="0.15">
      <c r="A601" t="s">
        <v>5159</v>
      </c>
      <c r="B601">
        <v>12217</v>
      </c>
      <c r="C601" t="s">
        <v>4389</v>
      </c>
      <c r="D601" t="s">
        <v>1725</v>
      </c>
      <c r="E601" t="s">
        <v>4475</v>
      </c>
      <c r="F601" t="s">
        <v>1724</v>
      </c>
      <c r="G601" t="s">
        <v>6820</v>
      </c>
      <c r="H601" t="s">
        <v>1695</v>
      </c>
      <c r="I601" t="s">
        <v>1725</v>
      </c>
    </row>
    <row r="602" spans="1:9" x14ac:dyDescent="0.15">
      <c r="A602" t="s">
        <v>5207</v>
      </c>
      <c r="B602">
        <v>12218</v>
      </c>
      <c r="C602" t="s">
        <v>4389</v>
      </c>
      <c r="D602" t="s">
        <v>1727</v>
      </c>
      <c r="E602" t="s">
        <v>4475</v>
      </c>
      <c r="F602" t="s">
        <v>1726</v>
      </c>
      <c r="G602" t="s">
        <v>6821</v>
      </c>
      <c r="H602" t="s">
        <v>1695</v>
      </c>
      <c r="I602" t="s">
        <v>1727</v>
      </c>
    </row>
    <row r="603" spans="1:9" x14ac:dyDescent="0.15">
      <c r="A603" t="s">
        <v>5254</v>
      </c>
      <c r="B603">
        <v>12219</v>
      </c>
      <c r="C603" t="s">
        <v>4389</v>
      </c>
      <c r="D603" t="s">
        <v>1729</v>
      </c>
      <c r="E603" t="s">
        <v>4475</v>
      </c>
      <c r="F603" t="s">
        <v>1728</v>
      </c>
      <c r="G603" t="s">
        <v>6822</v>
      </c>
      <c r="H603" t="s">
        <v>1695</v>
      </c>
      <c r="I603" t="s">
        <v>1729</v>
      </c>
    </row>
    <row r="604" spans="1:9" x14ac:dyDescent="0.15">
      <c r="A604" t="s">
        <v>5301</v>
      </c>
      <c r="B604">
        <v>12220</v>
      </c>
      <c r="C604" t="s">
        <v>4389</v>
      </c>
      <c r="D604" t="s">
        <v>1731</v>
      </c>
      <c r="E604" t="s">
        <v>4475</v>
      </c>
      <c r="F604" t="s">
        <v>1730</v>
      </c>
      <c r="G604" t="s">
        <v>6823</v>
      </c>
      <c r="H604" t="s">
        <v>1695</v>
      </c>
      <c r="I604" t="s">
        <v>1731</v>
      </c>
    </row>
    <row r="605" spans="1:9" x14ac:dyDescent="0.15">
      <c r="A605" t="s">
        <v>5346</v>
      </c>
      <c r="B605">
        <v>12221</v>
      </c>
      <c r="C605" t="s">
        <v>4389</v>
      </c>
      <c r="D605" t="s">
        <v>1733</v>
      </c>
      <c r="E605" t="s">
        <v>4475</v>
      </c>
      <c r="F605" t="s">
        <v>1732</v>
      </c>
      <c r="G605" t="s">
        <v>6824</v>
      </c>
      <c r="H605" t="s">
        <v>1695</v>
      </c>
      <c r="I605" t="s">
        <v>1733</v>
      </c>
    </row>
    <row r="606" spans="1:9" x14ac:dyDescent="0.15">
      <c r="A606" t="s">
        <v>5390</v>
      </c>
      <c r="B606">
        <v>12222</v>
      </c>
      <c r="C606" t="s">
        <v>4389</v>
      </c>
      <c r="D606" t="s">
        <v>1735</v>
      </c>
      <c r="E606" t="s">
        <v>4475</v>
      </c>
      <c r="F606" t="s">
        <v>1734</v>
      </c>
      <c r="G606" t="s">
        <v>6825</v>
      </c>
      <c r="H606" t="s">
        <v>1695</v>
      </c>
      <c r="I606" t="s">
        <v>1735</v>
      </c>
    </row>
    <row r="607" spans="1:9" x14ac:dyDescent="0.15">
      <c r="A607" t="s">
        <v>5429</v>
      </c>
      <c r="B607">
        <v>12223</v>
      </c>
      <c r="C607" t="s">
        <v>4389</v>
      </c>
      <c r="D607" t="s">
        <v>1737</v>
      </c>
      <c r="E607" t="s">
        <v>4475</v>
      </c>
      <c r="F607" t="s">
        <v>1736</v>
      </c>
      <c r="G607" t="s">
        <v>6826</v>
      </c>
      <c r="H607" t="s">
        <v>1695</v>
      </c>
      <c r="I607" t="s">
        <v>1737</v>
      </c>
    </row>
    <row r="608" spans="1:9" x14ac:dyDescent="0.15">
      <c r="A608" t="s">
        <v>5466</v>
      </c>
      <c r="B608">
        <v>12224</v>
      </c>
      <c r="C608" t="s">
        <v>4389</v>
      </c>
      <c r="D608" t="s">
        <v>6827</v>
      </c>
      <c r="E608" t="s">
        <v>4475</v>
      </c>
      <c r="F608" t="s">
        <v>1738</v>
      </c>
      <c r="G608" t="s">
        <v>6828</v>
      </c>
      <c r="H608" t="s">
        <v>1695</v>
      </c>
      <c r="I608" t="s">
        <v>1739</v>
      </c>
    </row>
    <row r="609" spans="1:9" x14ac:dyDescent="0.15">
      <c r="A609" t="s">
        <v>5502</v>
      </c>
      <c r="B609">
        <v>12225</v>
      </c>
      <c r="C609" t="s">
        <v>4389</v>
      </c>
      <c r="D609" t="s">
        <v>1741</v>
      </c>
      <c r="E609" t="s">
        <v>4475</v>
      </c>
      <c r="F609" t="s">
        <v>1740</v>
      </c>
      <c r="G609" t="s">
        <v>6829</v>
      </c>
      <c r="H609" t="s">
        <v>1695</v>
      </c>
      <c r="I609" t="s">
        <v>1741</v>
      </c>
    </row>
    <row r="610" spans="1:9" x14ac:dyDescent="0.15">
      <c r="A610" t="s">
        <v>5538</v>
      </c>
      <c r="B610">
        <v>12226</v>
      </c>
      <c r="C610" t="s">
        <v>4389</v>
      </c>
      <c r="D610" t="s">
        <v>1743</v>
      </c>
      <c r="E610" t="s">
        <v>4475</v>
      </c>
      <c r="F610" t="s">
        <v>1742</v>
      </c>
      <c r="G610" t="s">
        <v>6830</v>
      </c>
      <c r="H610" t="s">
        <v>1695</v>
      </c>
      <c r="I610" t="s">
        <v>1743</v>
      </c>
    </row>
    <row r="611" spans="1:9" x14ac:dyDescent="0.15">
      <c r="A611" t="s">
        <v>5573</v>
      </c>
      <c r="B611">
        <v>12227</v>
      </c>
      <c r="C611" t="s">
        <v>4389</v>
      </c>
      <c r="D611" t="s">
        <v>1745</v>
      </c>
      <c r="E611" t="s">
        <v>4475</v>
      </c>
      <c r="F611" t="s">
        <v>1744</v>
      </c>
      <c r="G611" t="s">
        <v>6831</v>
      </c>
      <c r="H611" t="s">
        <v>1695</v>
      </c>
      <c r="I611" t="s">
        <v>1745</v>
      </c>
    </row>
    <row r="612" spans="1:9" x14ac:dyDescent="0.15">
      <c r="A612" t="s">
        <v>5605</v>
      </c>
      <c r="B612">
        <v>12228</v>
      </c>
      <c r="C612" t="s">
        <v>4389</v>
      </c>
      <c r="D612" t="s">
        <v>1747</v>
      </c>
      <c r="E612" t="s">
        <v>4475</v>
      </c>
      <c r="F612" t="s">
        <v>1746</v>
      </c>
      <c r="G612" t="s">
        <v>6832</v>
      </c>
      <c r="H612" t="s">
        <v>1695</v>
      </c>
      <c r="I612" t="s">
        <v>1747</v>
      </c>
    </row>
    <row r="613" spans="1:9" x14ac:dyDescent="0.15">
      <c r="A613" t="s">
        <v>5637</v>
      </c>
      <c r="B613">
        <v>12229</v>
      </c>
      <c r="C613" t="s">
        <v>4389</v>
      </c>
      <c r="D613" t="s">
        <v>6833</v>
      </c>
      <c r="E613" t="s">
        <v>4475</v>
      </c>
      <c r="F613" t="s">
        <v>1748</v>
      </c>
      <c r="G613" t="s">
        <v>6834</v>
      </c>
      <c r="H613" t="s">
        <v>1695</v>
      </c>
      <c r="I613" t="s">
        <v>1749</v>
      </c>
    </row>
    <row r="614" spans="1:9" x14ac:dyDescent="0.15">
      <c r="A614" t="s">
        <v>5667</v>
      </c>
      <c r="B614">
        <v>12230</v>
      </c>
      <c r="C614" t="s">
        <v>4389</v>
      </c>
      <c r="D614" t="s">
        <v>1751</v>
      </c>
      <c r="E614" t="s">
        <v>4475</v>
      </c>
      <c r="F614" t="s">
        <v>1750</v>
      </c>
      <c r="G614" t="s">
        <v>6835</v>
      </c>
      <c r="H614" t="s">
        <v>1695</v>
      </c>
      <c r="I614" t="s">
        <v>1751</v>
      </c>
    </row>
    <row r="615" spans="1:9" x14ac:dyDescent="0.15">
      <c r="A615" t="s">
        <v>5695</v>
      </c>
      <c r="B615">
        <v>12231</v>
      </c>
      <c r="C615" t="s">
        <v>4389</v>
      </c>
      <c r="D615" t="s">
        <v>1753</v>
      </c>
      <c r="E615" t="s">
        <v>4475</v>
      </c>
      <c r="F615" t="s">
        <v>1752</v>
      </c>
      <c r="G615" t="s">
        <v>6836</v>
      </c>
      <c r="H615" t="s">
        <v>1695</v>
      </c>
      <c r="I615" t="s">
        <v>1753</v>
      </c>
    </row>
    <row r="616" spans="1:9" x14ac:dyDescent="0.15">
      <c r="A616" t="s">
        <v>5723</v>
      </c>
      <c r="B616">
        <v>12232</v>
      </c>
      <c r="C616" t="s">
        <v>4389</v>
      </c>
      <c r="D616" t="s">
        <v>1755</v>
      </c>
      <c r="E616" t="s">
        <v>4475</v>
      </c>
      <c r="F616" t="s">
        <v>1754</v>
      </c>
      <c r="G616" t="s">
        <v>6837</v>
      </c>
      <c r="H616" t="s">
        <v>1695</v>
      </c>
      <c r="I616" t="s">
        <v>1755</v>
      </c>
    </row>
    <row r="617" spans="1:9" x14ac:dyDescent="0.15">
      <c r="A617" t="s">
        <v>5750</v>
      </c>
      <c r="B617">
        <v>12233</v>
      </c>
      <c r="C617" t="s">
        <v>4389</v>
      </c>
      <c r="D617" t="s">
        <v>1757</v>
      </c>
      <c r="E617" t="s">
        <v>4475</v>
      </c>
      <c r="F617" t="s">
        <v>1756</v>
      </c>
      <c r="G617" t="s">
        <v>6838</v>
      </c>
      <c r="H617" t="s">
        <v>1695</v>
      </c>
      <c r="I617" t="s">
        <v>1757</v>
      </c>
    </row>
    <row r="618" spans="1:9" x14ac:dyDescent="0.15">
      <c r="A618" t="s">
        <v>5775</v>
      </c>
      <c r="B618">
        <v>12234</v>
      </c>
      <c r="C618" t="s">
        <v>4389</v>
      </c>
      <c r="D618" t="s">
        <v>1759</v>
      </c>
      <c r="E618" t="s">
        <v>4475</v>
      </c>
      <c r="F618" t="s">
        <v>1758</v>
      </c>
      <c r="G618" t="s">
        <v>6839</v>
      </c>
      <c r="H618" t="s">
        <v>1695</v>
      </c>
      <c r="I618" t="s">
        <v>1759</v>
      </c>
    </row>
    <row r="619" spans="1:9" x14ac:dyDescent="0.15">
      <c r="A619" t="s">
        <v>5800</v>
      </c>
      <c r="B619">
        <v>12235</v>
      </c>
      <c r="C619" t="s">
        <v>4389</v>
      </c>
      <c r="D619" t="s">
        <v>1761</v>
      </c>
      <c r="E619" t="s">
        <v>4475</v>
      </c>
      <c r="F619" t="s">
        <v>1760</v>
      </c>
      <c r="G619" t="s">
        <v>6840</v>
      </c>
      <c r="H619" t="s">
        <v>1695</v>
      </c>
      <c r="I619" t="s">
        <v>1761</v>
      </c>
    </row>
    <row r="620" spans="1:9" x14ac:dyDescent="0.15">
      <c r="A620" t="s">
        <v>5824</v>
      </c>
      <c r="B620">
        <v>12236</v>
      </c>
      <c r="C620" t="s">
        <v>4389</v>
      </c>
      <c r="D620" t="s">
        <v>1763</v>
      </c>
      <c r="E620" t="s">
        <v>4475</v>
      </c>
      <c r="F620" t="s">
        <v>1762</v>
      </c>
      <c r="G620" t="s">
        <v>6841</v>
      </c>
      <c r="H620" t="s">
        <v>1695</v>
      </c>
      <c r="I620" t="s">
        <v>1763</v>
      </c>
    </row>
    <row r="621" spans="1:9" x14ac:dyDescent="0.15">
      <c r="A621" t="s">
        <v>5847</v>
      </c>
      <c r="B621">
        <v>12237</v>
      </c>
      <c r="C621" t="s">
        <v>4389</v>
      </c>
      <c r="D621" t="s">
        <v>1765</v>
      </c>
      <c r="E621" t="s">
        <v>4475</v>
      </c>
      <c r="F621" t="s">
        <v>1764</v>
      </c>
      <c r="G621" t="s">
        <v>6842</v>
      </c>
      <c r="H621" t="s">
        <v>1695</v>
      </c>
      <c r="I621" t="s">
        <v>1765</v>
      </c>
    </row>
    <row r="622" spans="1:9" x14ac:dyDescent="0.15">
      <c r="A622" t="s">
        <v>5866</v>
      </c>
      <c r="B622">
        <v>12238</v>
      </c>
      <c r="C622" t="s">
        <v>4389</v>
      </c>
      <c r="D622" t="s">
        <v>1767</v>
      </c>
      <c r="E622" t="s">
        <v>4475</v>
      </c>
      <c r="F622" t="s">
        <v>1766</v>
      </c>
      <c r="G622" t="s">
        <v>6843</v>
      </c>
      <c r="H622" t="s">
        <v>1695</v>
      </c>
      <c r="I622" t="s">
        <v>1767</v>
      </c>
    </row>
    <row r="623" spans="1:9" x14ac:dyDescent="0.15">
      <c r="A623" t="s">
        <v>5884</v>
      </c>
      <c r="B623">
        <v>12239</v>
      </c>
      <c r="C623" t="s">
        <v>4389</v>
      </c>
      <c r="D623" t="s">
        <v>1769</v>
      </c>
      <c r="E623" t="s">
        <v>4475</v>
      </c>
      <c r="F623" t="s">
        <v>1768</v>
      </c>
      <c r="G623" t="s">
        <v>6844</v>
      </c>
      <c r="H623" t="s">
        <v>1695</v>
      </c>
      <c r="I623" t="s">
        <v>6845</v>
      </c>
    </row>
    <row r="624" spans="1:9" x14ac:dyDescent="0.15">
      <c r="A624" t="s">
        <v>5902</v>
      </c>
      <c r="B624">
        <v>12322</v>
      </c>
      <c r="C624" t="s">
        <v>4389</v>
      </c>
      <c r="D624" t="s">
        <v>1771</v>
      </c>
      <c r="E624" t="s">
        <v>4475</v>
      </c>
      <c r="F624" t="s">
        <v>1770</v>
      </c>
      <c r="G624" t="s">
        <v>6846</v>
      </c>
      <c r="H624" t="s">
        <v>1695</v>
      </c>
      <c r="I624" t="s">
        <v>1771</v>
      </c>
    </row>
    <row r="625" spans="1:9" x14ac:dyDescent="0.15">
      <c r="A625" t="s">
        <v>5920</v>
      </c>
      <c r="B625">
        <v>12329</v>
      </c>
      <c r="C625" t="s">
        <v>4389</v>
      </c>
      <c r="D625" t="s">
        <v>1773</v>
      </c>
      <c r="E625" t="s">
        <v>4475</v>
      </c>
      <c r="F625" t="s">
        <v>1772</v>
      </c>
      <c r="G625" t="s">
        <v>6847</v>
      </c>
      <c r="H625" t="s">
        <v>1695</v>
      </c>
      <c r="I625" t="s">
        <v>1773</v>
      </c>
    </row>
    <row r="626" spans="1:9" x14ac:dyDescent="0.15">
      <c r="A626" t="s">
        <v>5938</v>
      </c>
      <c r="B626">
        <v>12342</v>
      </c>
      <c r="C626" t="s">
        <v>4389</v>
      </c>
      <c r="D626" t="s">
        <v>1775</v>
      </c>
      <c r="E626" t="s">
        <v>4475</v>
      </c>
      <c r="F626" t="s">
        <v>1774</v>
      </c>
      <c r="G626" t="s">
        <v>6848</v>
      </c>
      <c r="H626" t="s">
        <v>1695</v>
      </c>
      <c r="I626" t="s">
        <v>1775</v>
      </c>
    </row>
    <row r="627" spans="1:9" x14ac:dyDescent="0.15">
      <c r="A627" t="s">
        <v>5954</v>
      </c>
      <c r="B627">
        <v>12347</v>
      </c>
      <c r="C627" t="s">
        <v>4389</v>
      </c>
      <c r="D627" t="s">
        <v>1777</v>
      </c>
      <c r="E627" t="s">
        <v>4475</v>
      </c>
      <c r="F627" t="s">
        <v>1776</v>
      </c>
      <c r="G627" t="s">
        <v>6849</v>
      </c>
      <c r="H627" t="s">
        <v>1695</v>
      </c>
      <c r="I627" t="s">
        <v>1777</v>
      </c>
    </row>
    <row r="628" spans="1:9" x14ac:dyDescent="0.15">
      <c r="A628" t="s">
        <v>5970</v>
      </c>
      <c r="B628">
        <v>12349</v>
      </c>
      <c r="C628" t="s">
        <v>4389</v>
      </c>
      <c r="D628" t="s">
        <v>1779</v>
      </c>
      <c r="E628" t="s">
        <v>4475</v>
      </c>
      <c r="F628" t="s">
        <v>1778</v>
      </c>
      <c r="G628" t="s">
        <v>6850</v>
      </c>
      <c r="H628" t="s">
        <v>1695</v>
      </c>
      <c r="I628" t="s">
        <v>1779</v>
      </c>
    </row>
    <row r="629" spans="1:9" x14ac:dyDescent="0.15">
      <c r="A629" t="s">
        <v>5984</v>
      </c>
      <c r="B629">
        <v>12403</v>
      </c>
      <c r="C629" t="s">
        <v>4389</v>
      </c>
      <c r="D629" t="s">
        <v>1781</v>
      </c>
      <c r="E629" t="s">
        <v>4475</v>
      </c>
      <c r="F629" t="s">
        <v>1780</v>
      </c>
      <c r="G629" t="s">
        <v>6851</v>
      </c>
      <c r="H629" t="s">
        <v>1695</v>
      </c>
      <c r="I629" t="s">
        <v>1781</v>
      </c>
    </row>
    <row r="630" spans="1:9" x14ac:dyDescent="0.15">
      <c r="A630" t="s">
        <v>5997</v>
      </c>
      <c r="B630">
        <v>12409</v>
      </c>
      <c r="C630" t="s">
        <v>4389</v>
      </c>
      <c r="D630" t="s">
        <v>1783</v>
      </c>
      <c r="E630" t="s">
        <v>4475</v>
      </c>
      <c r="F630" t="s">
        <v>1782</v>
      </c>
      <c r="G630" t="s">
        <v>6852</v>
      </c>
      <c r="H630" t="s">
        <v>1695</v>
      </c>
      <c r="I630" t="s">
        <v>1783</v>
      </c>
    </row>
    <row r="631" spans="1:9" x14ac:dyDescent="0.15">
      <c r="A631" t="s">
        <v>6007</v>
      </c>
      <c r="B631">
        <v>12410</v>
      </c>
      <c r="C631" t="s">
        <v>4389</v>
      </c>
      <c r="D631" t="s">
        <v>1785</v>
      </c>
      <c r="E631" t="s">
        <v>4475</v>
      </c>
      <c r="F631" t="s">
        <v>1784</v>
      </c>
      <c r="G631" t="s">
        <v>6853</v>
      </c>
      <c r="H631" t="s">
        <v>1695</v>
      </c>
      <c r="I631" t="s">
        <v>1785</v>
      </c>
    </row>
    <row r="632" spans="1:9" x14ac:dyDescent="0.15">
      <c r="A632" t="s">
        <v>6017</v>
      </c>
      <c r="B632">
        <v>12421</v>
      </c>
      <c r="C632" t="s">
        <v>4389</v>
      </c>
      <c r="D632" t="s">
        <v>1787</v>
      </c>
      <c r="E632" t="s">
        <v>4475</v>
      </c>
      <c r="F632" t="s">
        <v>1786</v>
      </c>
      <c r="G632" t="s">
        <v>6854</v>
      </c>
      <c r="H632" t="s">
        <v>1695</v>
      </c>
      <c r="I632" t="s">
        <v>1787</v>
      </c>
    </row>
    <row r="633" spans="1:9" x14ac:dyDescent="0.15">
      <c r="A633" t="s">
        <v>6026</v>
      </c>
      <c r="B633">
        <v>12422</v>
      </c>
      <c r="C633" t="s">
        <v>4389</v>
      </c>
      <c r="D633" t="s">
        <v>1789</v>
      </c>
      <c r="E633" t="s">
        <v>4475</v>
      </c>
      <c r="F633" t="s">
        <v>1788</v>
      </c>
      <c r="G633" t="s">
        <v>6855</v>
      </c>
      <c r="H633" t="s">
        <v>1695</v>
      </c>
      <c r="I633" t="s">
        <v>1789</v>
      </c>
    </row>
    <row r="634" spans="1:9" x14ac:dyDescent="0.15">
      <c r="A634" t="s">
        <v>6035</v>
      </c>
      <c r="B634">
        <v>12423</v>
      </c>
      <c r="C634" t="s">
        <v>4389</v>
      </c>
      <c r="D634" t="s">
        <v>1791</v>
      </c>
      <c r="E634" t="s">
        <v>4475</v>
      </c>
      <c r="F634" t="s">
        <v>1790</v>
      </c>
      <c r="G634" t="s">
        <v>6856</v>
      </c>
      <c r="H634" t="s">
        <v>1695</v>
      </c>
      <c r="I634" t="s">
        <v>1791</v>
      </c>
    </row>
    <row r="635" spans="1:9" x14ac:dyDescent="0.15">
      <c r="A635" t="s">
        <v>6044</v>
      </c>
      <c r="B635">
        <v>12424</v>
      </c>
      <c r="C635" t="s">
        <v>4389</v>
      </c>
      <c r="D635" t="s">
        <v>1793</v>
      </c>
      <c r="E635" t="s">
        <v>4475</v>
      </c>
      <c r="F635" t="s">
        <v>1792</v>
      </c>
      <c r="G635" t="s">
        <v>6857</v>
      </c>
      <c r="H635" t="s">
        <v>1695</v>
      </c>
      <c r="I635" t="s">
        <v>1793</v>
      </c>
    </row>
    <row r="636" spans="1:9" x14ac:dyDescent="0.15">
      <c r="A636" t="s">
        <v>6053</v>
      </c>
      <c r="B636">
        <v>12426</v>
      </c>
      <c r="C636" t="s">
        <v>4389</v>
      </c>
      <c r="D636" t="s">
        <v>1795</v>
      </c>
      <c r="E636" t="s">
        <v>4475</v>
      </c>
      <c r="F636" t="s">
        <v>1794</v>
      </c>
      <c r="G636" t="s">
        <v>6858</v>
      </c>
      <c r="H636" t="s">
        <v>1695</v>
      </c>
      <c r="I636" t="s">
        <v>1795</v>
      </c>
    </row>
    <row r="637" spans="1:9" x14ac:dyDescent="0.15">
      <c r="A637" t="s">
        <v>6062</v>
      </c>
      <c r="B637">
        <v>12427</v>
      </c>
      <c r="C637" t="s">
        <v>4389</v>
      </c>
      <c r="D637" t="s">
        <v>1797</v>
      </c>
      <c r="E637" t="s">
        <v>4475</v>
      </c>
      <c r="F637" t="s">
        <v>1796</v>
      </c>
      <c r="G637" t="s">
        <v>6859</v>
      </c>
      <c r="H637" t="s">
        <v>1695</v>
      </c>
      <c r="I637" t="s">
        <v>1797</v>
      </c>
    </row>
    <row r="638" spans="1:9" x14ac:dyDescent="0.15">
      <c r="A638" t="s">
        <v>6071</v>
      </c>
      <c r="B638">
        <v>12441</v>
      </c>
      <c r="C638" t="s">
        <v>4389</v>
      </c>
      <c r="D638" t="s">
        <v>1799</v>
      </c>
      <c r="E638" t="s">
        <v>4475</v>
      </c>
      <c r="F638" t="s">
        <v>1798</v>
      </c>
      <c r="G638" t="s">
        <v>6860</v>
      </c>
      <c r="H638" t="s">
        <v>1695</v>
      </c>
      <c r="I638" t="s">
        <v>1799</v>
      </c>
    </row>
    <row r="639" spans="1:9" x14ac:dyDescent="0.15">
      <c r="A639" t="s">
        <v>6080</v>
      </c>
      <c r="B639">
        <v>12443</v>
      </c>
      <c r="C639" t="s">
        <v>4389</v>
      </c>
      <c r="D639" t="s">
        <v>1801</v>
      </c>
      <c r="E639" t="s">
        <v>4475</v>
      </c>
      <c r="F639" t="s">
        <v>1800</v>
      </c>
      <c r="G639" t="s">
        <v>6861</v>
      </c>
      <c r="H639" t="s">
        <v>1695</v>
      </c>
      <c r="I639" t="s">
        <v>1801</v>
      </c>
    </row>
    <row r="640" spans="1:9" x14ac:dyDescent="0.15">
      <c r="A640" t="s">
        <v>6089</v>
      </c>
      <c r="B640">
        <v>12463</v>
      </c>
      <c r="C640" t="s">
        <v>4389</v>
      </c>
      <c r="D640" t="s">
        <v>1803</v>
      </c>
      <c r="E640" t="s">
        <v>4475</v>
      </c>
      <c r="F640" t="s">
        <v>1802</v>
      </c>
      <c r="G640" t="s">
        <v>6862</v>
      </c>
      <c r="H640" t="s">
        <v>1695</v>
      </c>
      <c r="I640" t="s">
        <v>1803</v>
      </c>
    </row>
    <row r="641" spans="1:9" x14ac:dyDescent="0.15">
      <c r="A641" t="s">
        <v>4439</v>
      </c>
      <c r="B641">
        <v>13000</v>
      </c>
      <c r="C641" t="s">
        <v>4390</v>
      </c>
      <c r="D641" t="s">
        <v>1805</v>
      </c>
      <c r="E641" t="s">
        <v>4426</v>
      </c>
      <c r="F641" t="s">
        <v>1804</v>
      </c>
      <c r="G641" t="s">
        <v>6863</v>
      </c>
      <c r="H641" t="s">
        <v>1805</v>
      </c>
    </row>
    <row r="642" spans="1:9" x14ac:dyDescent="0.15">
      <c r="A642" t="s">
        <v>4488</v>
      </c>
      <c r="B642">
        <v>13101</v>
      </c>
      <c r="C642" t="s">
        <v>4390</v>
      </c>
      <c r="D642" t="s">
        <v>1807</v>
      </c>
      <c r="E642" t="s">
        <v>4475</v>
      </c>
      <c r="F642" t="s">
        <v>1806</v>
      </c>
      <c r="G642" t="s">
        <v>6864</v>
      </c>
      <c r="H642" t="s">
        <v>1805</v>
      </c>
      <c r="I642" t="s">
        <v>1807</v>
      </c>
    </row>
    <row r="643" spans="1:9" x14ac:dyDescent="0.15">
      <c r="A643" t="s">
        <v>4536</v>
      </c>
      <c r="B643">
        <v>13102</v>
      </c>
      <c r="C643" t="s">
        <v>4390</v>
      </c>
      <c r="D643" t="s">
        <v>1809</v>
      </c>
      <c r="E643" t="s">
        <v>4475</v>
      </c>
      <c r="F643" t="s">
        <v>1808</v>
      </c>
      <c r="G643" t="s">
        <v>6865</v>
      </c>
      <c r="H643" t="s">
        <v>1805</v>
      </c>
      <c r="I643" t="s">
        <v>1809</v>
      </c>
    </row>
    <row r="644" spans="1:9" x14ac:dyDescent="0.15">
      <c r="A644" t="s">
        <v>4584</v>
      </c>
      <c r="B644">
        <v>13103</v>
      </c>
      <c r="C644" t="s">
        <v>4390</v>
      </c>
      <c r="D644" t="s">
        <v>1811</v>
      </c>
      <c r="E644" t="s">
        <v>4475</v>
      </c>
      <c r="F644" t="s">
        <v>1810</v>
      </c>
      <c r="G644" t="s">
        <v>6866</v>
      </c>
      <c r="H644" t="s">
        <v>1805</v>
      </c>
      <c r="I644" t="s">
        <v>1811</v>
      </c>
    </row>
    <row r="645" spans="1:9" x14ac:dyDescent="0.15">
      <c r="A645" t="s">
        <v>4632</v>
      </c>
      <c r="B645">
        <v>13104</v>
      </c>
      <c r="C645" t="s">
        <v>4390</v>
      </c>
      <c r="D645" t="s">
        <v>1813</v>
      </c>
      <c r="E645" t="s">
        <v>4475</v>
      </c>
      <c r="F645" t="s">
        <v>1812</v>
      </c>
      <c r="G645" t="s">
        <v>6867</v>
      </c>
      <c r="H645" t="s">
        <v>1805</v>
      </c>
      <c r="I645" t="s">
        <v>1813</v>
      </c>
    </row>
    <row r="646" spans="1:9" x14ac:dyDescent="0.15">
      <c r="A646" t="s">
        <v>4680</v>
      </c>
      <c r="B646">
        <v>13105</v>
      </c>
      <c r="C646" t="s">
        <v>4390</v>
      </c>
      <c r="D646" t="s">
        <v>1815</v>
      </c>
      <c r="E646" t="s">
        <v>4475</v>
      </c>
      <c r="F646" t="s">
        <v>1814</v>
      </c>
      <c r="G646" t="s">
        <v>6868</v>
      </c>
      <c r="H646" t="s">
        <v>1805</v>
      </c>
      <c r="I646" t="s">
        <v>1815</v>
      </c>
    </row>
    <row r="647" spans="1:9" x14ac:dyDescent="0.15">
      <c r="A647" t="s">
        <v>4728</v>
      </c>
      <c r="B647">
        <v>13106</v>
      </c>
      <c r="C647" t="s">
        <v>4390</v>
      </c>
      <c r="D647" t="s">
        <v>1817</v>
      </c>
      <c r="E647" t="s">
        <v>4475</v>
      </c>
      <c r="F647" t="s">
        <v>1816</v>
      </c>
      <c r="G647" t="s">
        <v>6869</v>
      </c>
      <c r="H647" t="s">
        <v>1805</v>
      </c>
      <c r="I647" t="s">
        <v>1817</v>
      </c>
    </row>
    <row r="648" spans="1:9" x14ac:dyDescent="0.15">
      <c r="A648" t="s">
        <v>4776</v>
      </c>
      <c r="B648">
        <v>13107</v>
      </c>
      <c r="C648" t="s">
        <v>4390</v>
      </c>
      <c r="D648" t="s">
        <v>1819</v>
      </c>
      <c r="E648" t="s">
        <v>4475</v>
      </c>
      <c r="F648" t="s">
        <v>1818</v>
      </c>
      <c r="G648" t="s">
        <v>6870</v>
      </c>
      <c r="H648" t="s">
        <v>1805</v>
      </c>
      <c r="I648" t="s">
        <v>1819</v>
      </c>
    </row>
    <row r="649" spans="1:9" x14ac:dyDescent="0.15">
      <c r="A649" t="s">
        <v>4824</v>
      </c>
      <c r="B649">
        <v>13108</v>
      </c>
      <c r="C649" t="s">
        <v>4390</v>
      </c>
      <c r="D649" t="s">
        <v>1821</v>
      </c>
      <c r="E649" t="s">
        <v>4475</v>
      </c>
      <c r="F649" t="s">
        <v>1820</v>
      </c>
      <c r="G649" t="s">
        <v>6871</v>
      </c>
      <c r="H649" t="s">
        <v>1805</v>
      </c>
      <c r="I649" t="s">
        <v>1821</v>
      </c>
    </row>
    <row r="650" spans="1:9" x14ac:dyDescent="0.15">
      <c r="A650" t="s">
        <v>4872</v>
      </c>
      <c r="B650">
        <v>13109</v>
      </c>
      <c r="C650" t="s">
        <v>4390</v>
      </c>
      <c r="D650" t="s">
        <v>1823</v>
      </c>
      <c r="E650" t="s">
        <v>4475</v>
      </c>
      <c r="F650" t="s">
        <v>1822</v>
      </c>
      <c r="G650" t="s">
        <v>6872</v>
      </c>
      <c r="H650" t="s">
        <v>1805</v>
      </c>
      <c r="I650" t="s">
        <v>1823</v>
      </c>
    </row>
    <row r="651" spans="1:9" x14ac:dyDescent="0.15">
      <c r="A651" t="s">
        <v>4920</v>
      </c>
      <c r="B651">
        <v>13110</v>
      </c>
      <c r="C651" t="s">
        <v>4390</v>
      </c>
      <c r="D651" t="s">
        <v>1825</v>
      </c>
      <c r="E651" t="s">
        <v>4475</v>
      </c>
      <c r="F651" t="s">
        <v>1824</v>
      </c>
      <c r="G651" t="s">
        <v>6873</v>
      </c>
      <c r="H651" t="s">
        <v>1805</v>
      </c>
      <c r="I651" t="s">
        <v>1825</v>
      </c>
    </row>
    <row r="652" spans="1:9" x14ac:dyDescent="0.15">
      <c r="A652" t="s">
        <v>4968</v>
      </c>
      <c r="B652">
        <v>13111</v>
      </c>
      <c r="C652" t="s">
        <v>4390</v>
      </c>
      <c r="D652" t="s">
        <v>1827</v>
      </c>
      <c r="E652" t="s">
        <v>4475</v>
      </c>
      <c r="F652" t="s">
        <v>1826</v>
      </c>
      <c r="G652" t="s">
        <v>6874</v>
      </c>
      <c r="H652" t="s">
        <v>1805</v>
      </c>
      <c r="I652" t="s">
        <v>1827</v>
      </c>
    </row>
    <row r="653" spans="1:9" x14ac:dyDescent="0.15">
      <c r="A653" t="s">
        <v>5016</v>
      </c>
      <c r="B653">
        <v>13112</v>
      </c>
      <c r="C653" t="s">
        <v>4390</v>
      </c>
      <c r="D653" t="s">
        <v>1829</v>
      </c>
      <c r="E653" t="s">
        <v>4475</v>
      </c>
      <c r="F653" t="s">
        <v>1828</v>
      </c>
      <c r="G653" t="s">
        <v>6875</v>
      </c>
      <c r="H653" t="s">
        <v>1805</v>
      </c>
      <c r="I653" t="s">
        <v>1829</v>
      </c>
    </row>
    <row r="654" spans="1:9" x14ac:dyDescent="0.15">
      <c r="A654" t="s">
        <v>5064</v>
      </c>
      <c r="B654">
        <v>13113</v>
      </c>
      <c r="C654" t="s">
        <v>4390</v>
      </c>
      <c r="D654" t="s">
        <v>1831</v>
      </c>
      <c r="E654" t="s">
        <v>4475</v>
      </c>
      <c r="F654" t="s">
        <v>1830</v>
      </c>
      <c r="G654" t="s">
        <v>6876</v>
      </c>
      <c r="H654" t="s">
        <v>1805</v>
      </c>
      <c r="I654" t="s">
        <v>1831</v>
      </c>
    </row>
    <row r="655" spans="1:9" x14ac:dyDescent="0.15">
      <c r="A655" t="s">
        <v>5112</v>
      </c>
      <c r="B655">
        <v>13114</v>
      </c>
      <c r="C655" t="s">
        <v>4390</v>
      </c>
      <c r="D655" t="s">
        <v>1833</v>
      </c>
      <c r="E655" t="s">
        <v>4475</v>
      </c>
      <c r="F655" t="s">
        <v>1832</v>
      </c>
      <c r="G655" t="s">
        <v>6877</v>
      </c>
      <c r="H655" t="s">
        <v>1805</v>
      </c>
      <c r="I655" t="s">
        <v>1833</v>
      </c>
    </row>
    <row r="656" spans="1:9" x14ac:dyDescent="0.15">
      <c r="A656" t="s">
        <v>5160</v>
      </c>
      <c r="B656">
        <v>13115</v>
      </c>
      <c r="C656" t="s">
        <v>4390</v>
      </c>
      <c r="D656" t="s">
        <v>1835</v>
      </c>
      <c r="E656" t="s">
        <v>4475</v>
      </c>
      <c r="F656" t="s">
        <v>1834</v>
      </c>
      <c r="G656" t="s">
        <v>6878</v>
      </c>
      <c r="H656" t="s">
        <v>1805</v>
      </c>
      <c r="I656" t="s">
        <v>1835</v>
      </c>
    </row>
    <row r="657" spans="1:9" x14ac:dyDescent="0.15">
      <c r="A657" t="s">
        <v>5208</v>
      </c>
      <c r="B657">
        <v>13116</v>
      </c>
      <c r="C657" t="s">
        <v>4390</v>
      </c>
      <c r="D657" t="s">
        <v>1837</v>
      </c>
      <c r="E657" t="s">
        <v>4475</v>
      </c>
      <c r="F657" t="s">
        <v>1836</v>
      </c>
      <c r="G657" t="s">
        <v>6879</v>
      </c>
      <c r="H657" t="s">
        <v>1805</v>
      </c>
      <c r="I657" t="s">
        <v>1837</v>
      </c>
    </row>
    <row r="658" spans="1:9" x14ac:dyDescent="0.15">
      <c r="A658" t="s">
        <v>5255</v>
      </c>
      <c r="B658">
        <v>13117</v>
      </c>
      <c r="C658" t="s">
        <v>4390</v>
      </c>
      <c r="D658" t="s">
        <v>1839</v>
      </c>
      <c r="E658" t="s">
        <v>4475</v>
      </c>
      <c r="F658" t="s">
        <v>1838</v>
      </c>
      <c r="G658" t="s">
        <v>6880</v>
      </c>
      <c r="H658" t="s">
        <v>1805</v>
      </c>
      <c r="I658" t="s">
        <v>1839</v>
      </c>
    </row>
    <row r="659" spans="1:9" x14ac:dyDescent="0.15">
      <c r="A659" t="s">
        <v>5302</v>
      </c>
      <c r="B659">
        <v>13118</v>
      </c>
      <c r="C659" t="s">
        <v>4390</v>
      </c>
      <c r="D659" t="s">
        <v>1841</v>
      </c>
      <c r="E659" t="s">
        <v>4475</v>
      </c>
      <c r="F659" t="s">
        <v>1840</v>
      </c>
      <c r="G659" t="s">
        <v>6881</v>
      </c>
      <c r="H659" t="s">
        <v>1805</v>
      </c>
      <c r="I659" t="s">
        <v>1841</v>
      </c>
    </row>
    <row r="660" spans="1:9" x14ac:dyDescent="0.15">
      <c r="A660" t="s">
        <v>5347</v>
      </c>
      <c r="B660">
        <v>13119</v>
      </c>
      <c r="C660" t="s">
        <v>4390</v>
      </c>
      <c r="D660" t="s">
        <v>1843</v>
      </c>
      <c r="E660" t="s">
        <v>4475</v>
      </c>
      <c r="F660" t="s">
        <v>1842</v>
      </c>
      <c r="G660" t="s">
        <v>6882</v>
      </c>
      <c r="H660" t="s">
        <v>1805</v>
      </c>
      <c r="I660" t="s">
        <v>1843</v>
      </c>
    </row>
    <row r="661" spans="1:9" x14ac:dyDescent="0.15">
      <c r="A661" t="s">
        <v>5391</v>
      </c>
      <c r="B661">
        <v>13120</v>
      </c>
      <c r="C661" t="s">
        <v>4390</v>
      </c>
      <c r="D661" t="s">
        <v>1845</v>
      </c>
      <c r="E661" t="s">
        <v>4475</v>
      </c>
      <c r="F661" t="s">
        <v>1844</v>
      </c>
      <c r="G661" t="s">
        <v>6883</v>
      </c>
      <c r="H661" t="s">
        <v>1805</v>
      </c>
      <c r="I661" t="s">
        <v>1845</v>
      </c>
    </row>
    <row r="662" spans="1:9" x14ac:dyDescent="0.15">
      <c r="A662" t="s">
        <v>5430</v>
      </c>
      <c r="B662">
        <v>13121</v>
      </c>
      <c r="C662" t="s">
        <v>4390</v>
      </c>
      <c r="D662" t="s">
        <v>1847</v>
      </c>
      <c r="E662" t="s">
        <v>4475</v>
      </c>
      <c r="F662" t="s">
        <v>1846</v>
      </c>
      <c r="G662" t="s">
        <v>6884</v>
      </c>
      <c r="H662" t="s">
        <v>1805</v>
      </c>
      <c r="I662" t="s">
        <v>1847</v>
      </c>
    </row>
    <row r="663" spans="1:9" x14ac:dyDescent="0.15">
      <c r="A663" t="s">
        <v>5467</v>
      </c>
      <c r="B663">
        <v>13122</v>
      </c>
      <c r="C663" t="s">
        <v>4390</v>
      </c>
      <c r="D663" t="s">
        <v>1849</v>
      </c>
      <c r="E663" t="s">
        <v>4475</v>
      </c>
      <c r="F663" t="s">
        <v>1848</v>
      </c>
      <c r="G663" t="s">
        <v>6885</v>
      </c>
      <c r="H663" t="s">
        <v>1805</v>
      </c>
      <c r="I663" t="s">
        <v>1849</v>
      </c>
    </row>
    <row r="664" spans="1:9" x14ac:dyDescent="0.15">
      <c r="A664" t="s">
        <v>5503</v>
      </c>
      <c r="B664">
        <v>13123</v>
      </c>
      <c r="C664" t="s">
        <v>4390</v>
      </c>
      <c r="D664" t="s">
        <v>1851</v>
      </c>
      <c r="E664" t="s">
        <v>4475</v>
      </c>
      <c r="F664" t="s">
        <v>1850</v>
      </c>
      <c r="G664" t="s">
        <v>6886</v>
      </c>
      <c r="H664" t="s">
        <v>1805</v>
      </c>
      <c r="I664" t="s">
        <v>1851</v>
      </c>
    </row>
    <row r="665" spans="1:9" x14ac:dyDescent="0.15">
      <c r="A665" t="s">
        <v>5539</v>
      </c>
      <c r="B665">
        <v>13201</v>
      </c>
      <c r="C665" t="s">
        <v>4390</v>
      </c>
      <c r="D665" t="s">
        <v>1853</v>
      </c>
      <c r="E665" t="s">
        <v>4475</v>
      </c>
      <c r="F665" t="s">
        <v>1852</v>
      </c>
      <c r="G665" t="s">
        <v>6887</v>
      </c>
      <c r="H665" t="s">
        <v>1805</v>
      </c>
      <c r="I665" t="s">
        <v>1853</v>
      </c>
    </row>
    <row r="666" spans="1:9" x14ac:dyDescent="0.15">
      <c r="A666" t="s">
        <v>5574</v>
      </c>
      <c r="B666">
        <v>13202</v>
      </c>
      <c r="C666" t="s">
        <v>4390</v>
      </c>
      <c r="D666" t="s">
        <v>1855</v>
      </c>
      <c r="E666" t="s">
        <v>4475</v>
      </c>
      <c r="F666" t="s">
        <v>1854</v>
      </c>
      <c r="G666" t="s">
        <v>6888</v>
      </c>
      <c r="H666" t="s">
        <v>1805</v>
      </c>
      <c r="I666" t="s">
        <v>1855</v>
      </c>
    </row>
    <row r="667" spans="1:9" x14ac:dyDescent="0.15">
      <c r="A667" t="s">
        <v>5606</v>
      </c>
      <c r="B667">
        <v>13203</v>
      </c>
      <c r="C667" t="s">
        <v>4390</v>
      </c>
      <c r="D667" t="s">
        <v>1857</v>
      </c>
      <c r="E667" t="s">
        <v>4475</v>
      </c>
      <c r="F667" t="s">
        <v>1856</v>
      </c>
      <c r="G667" t="s">
        <v>6889</v>
      </c>
      <c r="H667" t="s">
        <v>1805</v>
      </c>
      <c r="I667" t="s">
        <v>1857</v>
      </c>
    </row>
    <row r="668" spans="1:9" x14ac:dyDescent="0.15">
      <c r="A668" t="s">
        <v>5638</v>
      </c>
      <c r="B668">
        <v>13204</v>
      </c>
      <c r="C668" t="s">
        <v>4390</v>
      </c>
      <c r="D668" t="s">
        <v>1859</v>
      </c>
      <c r="E668" t="s">
        <v>4475</v>
      </c>
      <c r="F668" t="s">
        <v>1858</v>
      </c>
      <c r="G668" t="s">
        <v>6890</v>
      </c>
      <c r="H668" t="s">
        <v>1805</v>
      </c>
      <c r="I668" t="s">
        <v>1859</v>
      </c>
    </row>
    <row r="669" spans="1:9" x14ac:dyDescent="0.15">
      <c r="A669" t="s">
        <v>5668</v>
      </c>
      <c r="B669">
        <v>13205</v>
      </c>
      <c r="C669" t="s">
        <v>4390</v>
      </c>
      <c r="D669" t="s">
        <v>1861</v>
      </c>
      <c r="E669" t="s">
        <v>4475</v>
      </c>
      <c r="F669" t="s">
        <v>1860</v>
      </c>
      <c r="G669" t="s">
        <v>6891</v>
      </c>
      <c r="H669" t="s">
        <v>1805</v>
      </c>
      <c r="I669" t="s">
        <v>1861</v>
      </c>
    </row>
    <row r="670" spans="1:9" x14ac:dyDescent="0.15">
      <c r="A670" t="s">
        <v>5696</v>
      </c>
      <c r="B670">
        <v>13206</v>
      </c>
      <c r="C670" t="s">
        <v>4390</v>
      </c>
      <c r="D670" t="s">
        <v>1863</v>
      </c>
      <c r="E670" t="s">
        <v>4475</v>
      </c>
      <c r="F670" t="s">
        <v>1862</v>
      </c>
      <c r="G670" t="s">
        <v>6892</v>
      </c>
      <c r="H670" t="s">
        <v>1805</v>
      </c>
      <c r="I670" t="s">
        <v>1863</v>
      </c>
    </row>
    <row r="671" spans="1:9" x14ac:dyDescent="0.15">
      <c r="A671" t="s">
        <v>5724</v>
      </c>
      <c r="B671">
        <v>13207</v>
      </c>
      <c r="C671" t="s">
        <v>4390</v>
      </c>
      <c r="D671" t="s">
        <v>1865</v>
      </c>
      <c r="E671" t="s">
        <v>4475</v>
      </c>
      <c r="F671" t="s">
        <v>1864</v>
      </c>
      <c r="G671" t="s">
        <v>6893</v>
      </c>
      <c r="H671" t="s">
        <v>1805</v>
      </c>
      <c r="I671" t="s">
        <v>1865</v>
      </c>
    </row>
    <row r="672" spans="1:9" x14ac:dyDescent="0.15">
      <c r="A672" t="s">
        <v>5751</v>
      </c>
      <c r="B672">
        <v>13208</v>
      </c>
      <c r="C672" t="s">
        <v>4390</v>
      </c>
      <c r="D672" t="s">
        <v>1867</v>
      </c>
      <c r="E672" t="s">
        <v>4475</v>
      </c>
      <c r="F672" t="s">
        <v>1866</v>
      </c>
      <c r="G672" t="s">
        <v>6894</v>
      </c>
      <c r="H672" t="s">
        <v>1805</v>
      </c>
      <c r="I672" t="s">
        <v>1867</v>
      </c>
    </row>
    <row r="673" spans="1:9" x14ac:dyDescent="0.15">
      <c r="A673" t="s">
        <v>5776</v>
      </c>
      <c r="B673">
        <v>13209</v>
      </c>
      <c r="C673" t="s">
        <v>4390</v>
      </c>
      <c r="D673" t="s">
        <v>1869</v>
      </c>
      <c r="E673" t="s">
        <v>4475</v>
      </c>
      <c r="F673" t="s">
        <v>1868</v>
      </c>
      <c r="G673" t="s">
        <v>6895</v>
      </c>
      <c r="H673" t="s">
        <v>1805</v>
      </c>
      <c r="I673" t="s">
        <v>1869</v>
      </c>
    </row>
    <row r="674" spans="1:9" x14ac:dyDescent="0.15">
      <c r="A674" t="s">
        <v>5801</v>
      </c>
      <c r="B674">
        <v>13210</v>
      </c>
      <c r="C674" t="s">
        <v>4390</v>
      </c>
      <c r="D674" t="s">
        <v>1871</v>
      </c>
      <c r="E674" t="s">
        <v>4475</v>
      </c>
      <c r="F674" t="s">
        <v>1870</v>
      </c>
      <c r="G674" t="s">
        <v>6896</v>
      </c>
      <c r="H674" t="s">
        <v>1805</v>
      </c>
      <c r="I674" t="s">
        <v>1871</v>
      </c>
    </row>
    <row r="675" spans="1:9" x14ac:dyDescent="0.15">
      <c r="A675" t="s">
        <v>5825</v>
      </c>
      <c r="B675">
        <v>13211</v>
      </c>
      <c r="C675" t="s">
        <v>4390</v>
      </c>
      <c r="D675" t="s">
        <v>1873</v>
      </c>
      <c r="E675" t="s">
        <v>4475</v>
      </c>
      <c r="F675" t="s">
        <v>1872</v>
      </c>
      <c r="G675" t="s">
        <v>6897</v>
      </c>
      <c r="H675" t="s">
        <v>1805</v>
      </c>
      <c r="I675" t="s">
        <v>1873</v>
      </c>
    </row>
    <row r="676" spans="1:9" x14ac:dyDescent="0.15">
      <c r="A676" t="s">
        <v>5848</v>
      </c>
      <c r="B676">
        <v>13212</v>
      </c>
      <c r="C676" t="s">
        <v>4390</v>
      </c>
      <c r="D676" t="s">
        <v>1875</v>
      </c>
      <c r="E676" t="s">
        <v>4475</v>
      </c>
      <c r="F676" t="s">
        <v>1874</v>
      </c>
      <c r="G676" t="s">
        <v>6898</v>
      </c>
      <c r="H676" t="s">
        <v>1805</v>
      </c>
      <c r="I676" t="s">
        <v>1875</v>
      </c>
    </row>
    <row r="677" spans="1:9" x14ac:dyDescent="0.15">
      <c r="A677" t="s">
        <v>5867</v>
      </c>
      <c r="B677">
        <v>13213</v>
      </c>
      <c r="C677" t="s">
        <v>4390</v>
      </c>
      <c r="D677" t="s">
        <v>1877</v>
      </c>
      <c r="E677" t="s">
        <v>4475</v>
      </c>
      <c r="F677" t="s">
        <v>1876</v>
      </c>
      <c r="G677" t="s">
        <v>6899</v>
      </c>
      <c r="H677" t="s">
        <v>1805</v>
      </c>
      <c r="I677" t="s">
        <v>1877</v>
      </c>
    </row>
    <row r="678" spans="1:9" x14ac:dyDescent="0.15">
      <c r="A678" t="s">
        <v>5885</v>
      </c>
      <c r="B678">
        <v>13214</v>
      </c>
      <c r="C678" t="s">
        <v>4390</v>
      </c>
      <c r="D678" t="s">
        <v>1879</v>
      </c>
      <c r="E678" t="s">
        <v>4475</v>
      </c>
      <c r="F678" t="s">
        <v>1878</v>
      </c>
      <c r="G678" t="s">
        <v>6900</v>
      </c>
      <c r="H678" t="s">
        <v>1805</v>
      </c>
      <c r="I678" t="s">
        <v>1879</v>
      </c>
    </row>
    <row r="679" spans="1:9" x14ac:dyDescent="0.15">
      <c r="A679" t="s">
        <v>5903</v>
      </c>
      <c r="B679">
        <v>13215</v>
      </c>
      <c r="C679" t="s">
        <v>4390</v>
      </c>
      <c r="D679" t="s">
        <v>1881</v>
      </c>
      <c r="E679" t="s">
        <v>4475</v>
      </c>
      <c r="F679" t="s">
        <v>1880</v>
      </c>
      <c r="G679" t="s">
        <v>6901</v>
      </c>
      <c r="H679" t="s">
        <v>1805</v>
      </c>
      <c r="I679" t="s">
        <v>1881</v>
      </c>
    </row>
    <row r="680" spans="1:9" x14ac:dyDescent="0.15">
      <c r="A680" t="s">
        <v>5921</v>
      </c>
      <c r="B680">
        <v>13218</v>
      </c>
      <c r="C680" t="s">
        <v>4390</v>
      </c>
      <c r="D680" t="s">
        <v>1883</v>
      </c>
      <c r="E680" t="s">
        <v>4475</v>
      </c>
      <c r="F680" t="s">
        <v>1882</v>
      </c>
      <c r="G680" t="s">
        <v>6902</v>
      </c>
      <c r="H680" t="s">
        <v>1805</v>
      </c>
      <c r="I680" t="s">
        <v>1883</v>
      </c>
    </row>
    <row r="681" spans="1:9" x14ac:dyDescent="0.15">
      <c r="A681" t="s">
        <v>5939</v>
      </c>
      <c r="B681">
        <v>13219</v>
      </c>
      <c r="C681" t="s">
        <v>4390</v>
      </c>
      <c r="D681" t="s">
        <v>1885</v>
      </c>
      <c r="E681" t="s">
        <v>4475</v>
      </c>
      <c r="F681" t="s">
        <v>1884</v>
      </c>
      <c r="G681" t="s">
        <v>6903</v>
      </c>
      <c r="H681" t="s">
        <v>1805</v>
      </c>
      <c r="I681" t="s">
        <v>1885</v>
      </c>
    </row>
    <row r="682" spans="1:9" x14ac:dyDescent="0.15">
      <c r="A682" t="s">
        <v>5955</v>
      </c>
      <c r="B682">
        <v>13220</v>
      </c>
      <c r="C682" t="s">
        <v>4390</v>
      </c>
      <c r="D682" t="s">
        <v>1887</v>
      </c>
      <c r="E682" t="s">
        <v>4475</v>
      </c>
      <c r="F682" t="s">
        <v>1886</v>
      </c>
      <c r="G682" t="s">
        <v>6904</v>
      </c>
      <c r="H682" t="s">
        <v>1805</v>
      </c>
      <c r="I682" t="s">
        <v>1887</v>
      </c>
    </row>
    <row r="683" spans="1:9" x14ac:dyDescent="0.15">
      <c r="A683" t="s">
        <v>5971</v>
      </c>
      <c r="B683">
        <v>13221</v>
      </c>
      <c r="C683" t="s">
        <v>4390</v>
      </c>
      <c r="D683" t="s">
        <v>1889</v>
      </c>
      <c r="E683" t="s">
        <v>4475</v>
      </c>
      <c r="F683" t="s">
        <v>1888</v>
      </c>
      <c r="G683" t="s">
        <v>6905</v>
      </c>
      <c r="H683" t="s">
        <v>1805</v>
      </c>
      <c r="I683" t="s">
        <v>1889</v>
      </c>
    </row>
    <row r="684" spans="1:9" x14ac:dyDescent="0.15">
      <c r="A684" t="s">
        <v>5985</v>
      </c>
      <c r="B684">
        <v>13222</v>
      </c>
      <c r="C684" t="s">
        <v>4390</v>
      </c>
      <c r="D684" t="s">
        <v>1891</v>
      </c>
      <c r="E684" t="s">
        <v>4475</v>
      </c>
      <c r="F684" t="s">
        <v>1890</v>
      </c>
      <c r="G684" t="s">
        <v>6906</v>
      </c>
      <c r="H684" t="s">
        <v>1805</v>
      </c>
      <c r="I684" t="s">
        <v>1891</v>
      </c>
    </row>
    <row r="685" spans="1:9" x14ac:dyDescent="0.15">
      <c r="A685" t="s">
        <v>5998</v>
      </c>
      <c r="B685">
        <v>13223</v>
      </c>
      <c r="C685" t="s">
        <v>4390</v>
      </c>
      <c r="D685" t="s">
        <v>1893</v>
      </c>
      <c r="E685" t="s">
        <v>4475</v>
      </c>
      <c r="F685" t="s">
        <v>1892</v>
      </c>
      <c r="G685" t="s">
        <v>6907</v>
      </c>
      <c r="H685" t="s">
        <v>1805</v>
      </c>
      <c r="I685" t="s">
        <v>1893</v>
      </c>
    </row>
    <row r="686" spans="1:9" x14ac:dyDescent="0.15">
      <c r="A686" t="s">
        <v>6008</v>
      </c>
      <c r="B686">
        <v>13224</v>
      </c>
      <c r="C686" t="s">
        <v>4390</v>
      </c>
      <c r="D686" t="s">
        <v>1895</v>
      </c>
      <c r="E686" t="s">
        <v>4475</v>
      </c>
      <c r="F686" t="s">
        <v>1894</v>
      </c>
      <c r="G686" t="s">
        <v>6908</v>
      </c>
      <c r="H686" t="s">
        <v>1805</v>
      </c>
      <c r="I686" t="s">
        <v>1895</v>
      </c>
    </row>
    <row r="687" spans="1:9" x14ac:dyDescent="0.15">
      <c r="A687" t="s">
        <v>6018</v>
      </c>
      <c r="B687">
        <v>13225</v>
      </c>
      <c r="C687" t="s">
        <v>4390</v>
      </c>
      <c r="D687" t="s">
        <v>1897</v>
      </c>
      <c r="E687" t="s">
        <v>4475</v>
      </c>
      <c r="F687" t="s">
        <v>1896</v>
      </c>
      <c r="G687" t="s">
        <v>6909</v>
      </c>
      <c r="H687" t="s">
        <v>1805</v>
      </c>
      <c r="I687" t="s">
        <v>1897</v>
      </c>
    </row>
    <row r="688" spans="1:9" x14ac:dyDescent="0.15">
      <c r="A688" t="s">
        <v>6027</v>
      </c>
      <c r="B688">
        <v>13227</v>
      </c>
      <c r="C688" t="s">
        <v>4390</v>
      </c>
      <c r="D688" t="s">
        <v>1899</v>
      </c>
      <c r="E688" t="s">
        <v>4475</v>
      </c>
      <c r="F688" t="s">
        <v>1898</v>
      </c>
      <c r="G688" t="s">
        <v>6910</v>
      </c>
      <c r="H688" t="s">
        <v>1805</v>
      </c>
      <c r="I688" t="s">
        <v>1899</v>
      </c>
    </row>
    <row r="689" spans="1:9" x14ac:dyDescent="0.15">
      <c r="A689" t="s">
        <v>6036</v>
      </c>
      <c r="B689">
        <v>13228</v>
      </c>
      <c r="C689" t="s">
        <v>4390</v>
      </c>
      <c r="D689" t="s">
        <v>1901</v>
      </c>
      <c r="E689" t="s">
        <v>4475</v>
      </c>
      <c r="F689" t="s">
        <v>1900</v>
      </c>
      <c r="G689" t="s">
        <v>6911</v>
      </c>
      <c r="H689" t="s">
        <v>1805</v>
      </c>
      <c r="I689" t="s">
        <v>1901</v>
      </c>
    </row>
    <row r="690" spans="1:9" x14ac:dyDescent="0.15">
      <c r="A690" t="s">
        <v>6045</v>
      </c>
      <c r="B690">
        <v>13229</v>
      </c>
      <c r="C690" t="s">
        <v>4390</v>
      </c>
      <c r="D690" t="s">
        <v>1903</v>
      </c>
      <c r="E690" t="s">
        <v>4475</v>
      </c>
      <c r="F690" t="s">
        <v>1902</v>
      </c>
      <c r="G690" t="s">
        <v>6912</v>
      </c>
      <c r="H690" t="s">
        <v>1805</v>
      </c>
      <c r="I690" t="s">
        <v>1903</v>
      </c>
    </row>
    <row r="691" spans="1:9" x14ac:dyDescent="0.15">
      <c r="A691" t="s">
        <v>6054</v>
      </c>
      <c r="B691">
        <v>13303</v>
      </c>
      <c r="C691" t="s">
        <v>4390</v>
      </c>
      <c r="D691" t="s">
        <v>1905</v>
      </c>
      <c r="E691" t="s">
        <v>4475</v>
      </c>
      <c r="F691" t="s">
        <v>1904</v>
      </c>
      <c r="G691" t="s">
        <v>6913</v>
      </c>
      <c r="H691" t="s">
        <v>1805</v>
      </c>
      <c r="I691" t="s">
        <v>1905</v>
      </c>
    </row>
    <row r="692" spans="1:9" x14ac:dyDescent="0.15">
      <c r="A692" t="s">
        <v>6063</v>
      </c>
      <c r="B692">
        <v>13305</v>
      </c>
      <c r="C692" t="s">
        <v>4390</v>
      </c>
      <c r="D692" t="s">
        <v>1907</v>
      </c>
      <c r="E692" t="s">
        <v>4475</v>
      </c>
      <c r="F692" t="s">
        <v>1906</v>
      </c>
      <c r="G692" t="s">
        <v>6914</v>
      </c>
      <c r="H692" t="s">
        <v>1805</v>
      </c>
      <c r="I692" t="s">
        <v>1907</v>
      </c>
    </row>
    <row r="693" spans="1:9" x14ac:dyDescent="0.15">
      <c r="A693" t="s">
        <v>6072</v>
      </c>
      <c r="B693">
        <v>13307</v>
      </c>
      <c r="C693" t="s">
        <v>4390</v>
      </c>
      <c r="D693" t="s">
        <v>1909</v>
      </c>
      <c r="E693" t="s">
        <v>4475</v>
      </c>
      <c r="F693" t="s">
        <v>1908</v>
      </c>
      <c r="G693" t="s">
        <v>6915</v>
      </c>
      <c r="H693" t="s">
        <v>1805</v>
      </c>
      <c r="I693" t="s">
        <v>1909</v>
      </c>
    </row>
    <row r="694" spans="1:9" x14ac:dyDescent="0.15">
      <c r="A694" t="s">
        <v>6081</v>
      </c>
      <c r="B694">
        <v>13308</v>
      </c>
      <c r="C694" t="s">
        <v>4390</v>
      </c>
      <c r="D694" t="s">
        <v>1911</v>
      </c>
      <c r="E694" t="s">
        <v>4475</v>
      </c>
      <c r="F694" t="s">
        <v>1910</v>
      </c>
      <c r="G694" t="s">
        <v>6916</v>
      </c>
      <c r="H694" t="s">
        <v>1805</v>
      </c>
      <c r="I694" t="s">
        <v>1911</v>
      </c>
    </row>
    <row r="695" spans="1:9" x14ac:dyDescent="0.15">
      <c r="A695" t="s">
        <v>6090</v>
      </c>
      <c r="B695">
        <v>13361</v>
      </c>
      <c r="C695" t="s">
        <v>4390</v>
      </c>
      <c r="D695" t="s">
        <v>1913</v>
      </c>
      <c r="E695" t="s">
        <v>4475</v>
      </c>
      <c r="F695" t="s">
        <v>1912</v>
      </c>
      <c r="G695" t="s">
        <v>6917</v>
      </c>
      <c r="H695" t="s">
        <v>1805</v>
      </c>
      <c r="I695" t="s">
        <v>1913</v>
      </c>
    </row>
    <row r="696" spans="1:9" x14ac:dyDescent="0.15">
      <c r="A696" t="s">
        <v>6098</v>
      </c>
      <c r="B696">
        <v>13362</v>
      </c>
      <c r="C696" t="s">
        <v>4390</v>
      </c>
      <c r="D696" t="s">
        <v>1915</v>
      </c>
      <c r="E696" t="s">
        <v>4475</v>
      </c>
      <c r="F696" t="s">
        <v>1914</v>
      </c>
      <c r="G696" t="s">
        <v>6918</v>
      </c>
      <c r="H696" t="s">
        <v>1805</v>
      </c>
      <c r="I696" t="s">
        <v>1915</v>
      </c>
    </row>
    <row r="697" spans="1:9" x14ac:dyDescent="0.15">
      <c r="A697" t="s">
        <v>6105</v>
      </c>
      <c r="B697">
        <v>13363</v>
      </c>
      <c r="C697" t="s">
        <v>4390</v>
      </c>
      <c r="D697" t="s">
        <v>1917</v>
      </c>
      <c r="E697" t="s">
        <v>4475</v>
      </c>
      <c r="F697" t="s">
        <v>1916</v>
      </c>
      <c r="G697" t="s">
        <v>6919</v>
      </c>
      <c r="H697" t="s">
        <v>1805</v>
      </c>
      <c r="I697" t="s">
        <v>1917</v>
      </c>
    </row>
    <row r="698" spans="1:9" x14ac:dyDescent="0.15">
      <c r="A698" t="s">
        <v>6112</v>
      </c>
      <c r="B698">
        <v>13364</v>
      </c>
      <c r="C698" t="s">
        <v>4390</v>
      </c>
      <c r="D698" t="s">
        <v>1919</v>
      </c>
      <c r="E698" t="s">
        <v>4475</v>
      </c>
      <c r="F698" t="s">
        <v>1918</v>
      </c>
      <c r="G698" t="s">
        <v>6920</v>
      </c>
      <c r="H698" t="s">
        <v>1805</v>
      </c>
      <c r="I698" t="s">
        <v>1919</v>
      </c>
    </row>
    <row r="699" spans="1:9" x14ac:dyDescent="0.15">
      <c r="A699" t="s">
        <v>6119</v>
      </c>
      <c r="B699">
        <v>13381</v>
      </c>
      <c r="C699" t="s">
        <v>4390</v>
      </c>
      <c r="D699" t="s">
        <v>1921</v>
      </c>
      <c r="E699" t="s">
        <v>4475</v>
      </c>
      <c r="F699" t="s">
        <v>1920</v>
      </c>
      <c r="G699" t="s">
        <v>6921</v>
      </c>
      <c r="H699" t="s">
        <v>1805</v>
      </c>
      <c r="I699" t="s">
        <v>1921</v>
      </c>
    </row>
    <row r="700" spans="1:9" x14ac:dyDescent="0.15">
      <c r="A700" t="s">
        <v>6126</v>
      </c>
      <c r="B700">
        <v>13382</v>
      </c>
      <c r="C700" t="s">
        <v>4390</v>
      </c>
      <c r="D700" t="s">
        <v>1923</v>
      </c>
      <c r="E700" t="s">
        <v>4475</v>
      </c>
      <c r="F700" t="s">
        <v>1922</v>
      </c>
      <c r="G700" t="s">
        <v>6922</v>
      </c>
      <c r="H700" t="s">
        <v>1805</v>
      </c>
      <c r="I700" t="s">
        <v>1923</v>
      </c>
    </row>
    <row r="701" spans="1:9" x14ac:dyDescent="0.15">
      <c r="A701" t="s">
        <v>6132</v>
      </c>
      <c r="B701">
        <v>13401</v>
      </c>
      <c r="C701" t="s">
        <v>4390</v>
      </c>
      <c r="D701" t="s">
        <v>1925</v>
      </c>
      <c r="E701" t="s">
        <v>4475</v>
      </c>
      <c r="F701" t="s">
        <v>1924</v>
      </c>
      <c r="G701" t="s">
        <v>6923</v>
      </c>
      <c r="H701" t="s">
        <v>1805</v>
      </c>
      <c r="I701" t="s">
        <v>1925</v>
      </c>
    </row>
    <row r="702" spans="1:9" x14ac:dyDescent="0.15">
      <c r="A702" t="s">
        <v>6138</v>
      </c>
      <c r="B702">
        <v>13402</v>
      </c>
      <c r="C702" t="s">
        <v>4390</v>
      </c>
      <c r="D702" t="s">
        <v>1927</v>
      </c>
      <c r="E702" t="s">
        <v>4475</v>
      </c>
      <c r="F702" t="s">
        <v>1926</v>
      </c>
      <c r="G702" t="s">
        <v>6924</v>
      </c>
      <c r="H702" t="s">
        <v>1805</v>
      </c>
      <c r="I702" t="s">
        <v>1927</v>
      </c>
    </row>
    <row r="703" spans="1:9" x14ac:dyDescent="0.15">
      <c r="A703" t="s">
        <v>6143</v>
      </c>
      <c r="B703">
        <v>13421</v>
      </c>
      <c r="C703" t="s">
        <v>4390</v>
      </c>
      <c r="D703" t="s">
        <v>1929</v>
      </c>
      <c r="E703" t="s">
        <v>4475</v>
      </c>
      <c r="F703" t="s">
        <v>1928</v>
      </c>
      <c r="G703" t="s">
        <v>6925</v>
      </c>
      <c r="H703" t="s">
        <v>1805</v>
      </c>
      <c r="I703" t="s">
        <v>1929</v>
      </c>
    </row>
    <row r="704" spans="1:9" x14ac:dyDescent="0.15">
      <c r="A704" t="s">
        <v>4440</v>
      </c>
      <c r="B704">
        <v>14000</v>
      </c>
      <c r="C704" t="s">
        <v>4391</v>
      </c>
      <c r="D704" t="s">
        <v>1931</v>
      </c>
      <c r="E704" t="s">
        <v>4426</v>
      </c>
      <c r="F704" t="s">
        <v>1930</v>
      </c>
      <c r="G704" t="s">
        <v>6926</v>
      </c>
      <c r="H704" t="s">
        <v>1931</v>
      </c>
    </row>
    <row r="705" spans="1:9" x14ac:dyDescent="0.15">
      <c r="A705" t="s">
        <v>4489</v>
      </c>
      <c r="B705">
        <v>14100</v>
      </c>
      <c r="C705" t="s">
        <v>4391</v>
      </c>
      <c r="D705" t="s">
        <v>1933</v>
      </c>
      <c r="E705" t="s">
        <v>4475</v>
      </c>
      <c r="F705" t="s">
        <v>1932</v>
      </c>
      <c r="G705" t="s">
        <v>6927</v>
      </c>
      <c r="H705" t="s">
        <v>1931</v>
      </c>
      <c r="I705" t="s">
        <v>1933</v>
      </c>
    </row>
    <row r="706" spans="1:9" x14ac:dyDescent="0.15">
      <c r="A706" t="s">
        <v>4537</v>
      </c>
      <c r="B706">
        <v>14130</v>
      </c>
      <c r="C706" t="s">
        <v>4391</v>
      </c>
      <c r="D706" t="s">
        <v>1935</v>
      </c>
      <c r="E706" t="s">
        <v>4475</v>
      </c>
      <c r="F706" t="s">
        <v>1934</v>
      </c>
      <c r="G706" t="s">
        <v>6928</v>
      </c>
      <c r="H706" t="s">
        <v>1931</v>
      </c>
      <c r="I706" t="s">
        <v>1935</v>
      </c>
    </row>
    <row r="707" spans="1:9" x14ac:dyDescent="0.15">
      <c r="A707" t="s">
        <v>4585</v>
      </c>
      <c r="B707">
        <v>14150</v>
      </c>
      <c r="C707" t="s">
        <v>4391</v>
      </c>
      <c r="D707" t="s">
        <v>1937</v>
      </c>
      <c r="E707" t="s">
        <v>4475</v>
      </c>
      <c r="F707" t="s">
        <v>1936</v>
      </c>
      <c r="G707" t="s">
        <v>6929</v>
      </c>
      <c r="H707" t="s">
        <v>1931</v>
      </c>
      <c r="I707" t="s">
        <v>1937</v>
      </c>
    </row>
    <row r="708" spans="1:9" x14ac:dyDescent="0.15">
      <c r="A708" t="s">
        <v>4633</v>
      </c>
      <c r="B708">
        <v>14201</v>
      </c>
      <c r="C708" t="s">
        <v>4391</v>
      </c>
      <c r="D708" t="s">
        <v>1939</v>
      </c>
      <c r="E708" t="s">
        <v>4475</v>
      </c>
      <c r="F708" t="s">
        <v>1938</v>
      </c>
      <c r="G708" t="s">
        <v>6930</v>
      </c>
      <c r="H708" t="s">
        <v>1931</v>
      </c>
      <c r="I708" t="s">
        <v>1939</v>
      </c>
    </row>
    <row r="709" spans="1:9" x14ac:dyDescent="0.15">
      <c r="A709" t="s">
        <v>4681</v>
      </c>
      <c r="B709">
        <v>14203</v>
      </c>
      <c r="C709" t="s">
        <v>4391</v>
      </c>
      <c r="D709" t="s">
        <v>1941</v>
      </c>
      <c r="E709" t="s">
        <v>4475</v>
      </c>
      <c r="F709" t="s">
        <v>1940</v>
      </c>
      <c r="G709" t="s">
        <v>6931</v>
      </c>
      <c r="H709" t="s">
        <v>1931</v>
      </c>
      <c r="I709" t="s">
        <v>1941</v>
      </c>
    </row>
    <row r="710" spans="1:9" x14ac:dyDescent="0.15">
      <c r="A710" t="s">
        <v>4729</v>
      </c>
      <c r="B710">
        <v>14204</v>
      </c>
      <c r="C710" t="s">
        <v>4391</v>
      </c>
      <c r="D710" t="s">
        <v>1943</v>
      </c>
      <c r="E710" t="s">
        <v>4475</v>
      </c>
      <c r="F710" t="s">
        <v>1942</v>
      </c>
      <c r="G710" t="s">
        <v>6932</v>
      </c>
      <c r="H710" t="s">
        <v>1931</v>
      </c>
      <c r="I710" t="s">
        <v>1943</v>
      </c>
    </row>
    <row r="711" spans="1:9" x14ac:dyDescent="0.15">
      <c r="A711" t="s">
        <v>4777</v>
      </c>
      <c r="B711">
        <v>14205</v>
      </c>
      <c r="C711" t="s">
        <v>4391</v>
      </c>
      <c r="D711" t="s">
        <v>1945</v>
      </c>
      <c r="E711" t="s">
        <v>4475</v>
      </c>
      <c r="F711" t="s">
        <v>1944</v>
      </c>
      <c r="G711" t="s">
        <v>6933</v>
      </c>
      <c r="H711" t="s">
        <v>1931</v>
      </c>
      <c r="I711" t="s">
        <v>1945</v>
      </c>
    </row>
    <row r="712" spans="1:9" x14ac:dyDescent="0.15">
      <c r="A712" t="s">
        <v>4825</v>
      </c>
      <c r="B712">
        <v>14206</v>
      </c>
      <c r="C712" t="s">
        <v>4391</v>
      </c>
      <c r="D712" t="s">
        <v>1947</v>
      </c>
      <c r="E712" t="s">
        <v>4475</v>
      </c>
      <c r="F712" t="s">
        <v>1946</v>
      </c>
      <c r="G712" t="s">
        <v>6934</v>
      </c>
      <c r="H712" t="s">
        <v>1931</v>
      </c>
      <c r="I712" t="s">
        <v>1947</v>
      </c>
    </row>
    <row r="713" spans="1:9" x14ac:dyDescent="0.15">
      <c r="A713" t="s">
        <v>4873</v>
      </c>
      <c r="B713">
        <v>14207</v>
      </c>
      <c r="C713" t="s">
        <v>4391</v>
      </c>
      <c r="D713" t="s">
        <v>1949</v>
      </c>
      <c r="E713" t="s">
        <v>4475</v>
      </c>
      <c r="F713" t="s">
        <v>1948</v>
      </c>
      <c r="G713" t="s">
        <v>6935</v>
      </c>
      <c r="H713" t="s">
        <v>1931</v>
      </c>
      <c r="I713" t="s">
        <v>1949</v>
      </c>
    </row>
    <row r="714" spans="1:9" x14ac:dyDescent="0.15">
      <c r="A714" t="s">
        <v>4921</v>
      </c>
      <c r="B714">
        <v>14208</v>
      </c>
      <c r="C714" t="s">
        <v>4391</v>
      </c>
      <c r="D714" t="s">
        <v>1951</v>
      </c>
      <c r="E714" t="s">
        <v>4475</v>
      </c>
      <c r="F714" t="s">
        <v>1950</v>
      </c>
      <c r="G714" t="s">
        <v>6936</v>
      </c>
      <c r="H714" t="s">
        <v>1931</v>
      </c>
      <c r="I714" t="s">
        <v>1951</v>
      </c>
    </row>
    <row r="715" spans="1:9" x14ac:dyDescent="0.15">
      <c r="A715" t="s">
        <v>4969</v>
      </c>
      <c r="B715">
        <v>14210</v>
      </c>
      <c r="C715" t="s">
        <v>4391</v>
      </c>
      <c r="D715" t="s">
        <v>1953</v>
      </c>
      <c r="E715" t="s">
        <v>4475</v>
      </c>
      <c r="F715" t="s">
        <v>1952</v>
      </c>
      <c r="G715" t="s">
        <v>6937</v>
      </c>
      <c r="H715" t="s">
        <v>1931</v>
      </c>
      <c r="I715" t="s">
        <v>1953</v>
      </c>
    </row>
    <row r="716" spans="1:9" x14ac:dyDescent="0.15">
      <c r="A716" t="s">
        <v>5017</v>
      </c>
      <c r="B716">
        <v>14211</v>
      </c>
      <c r="C716" t="s">
        <v>4391</v>
      </c>
      <c r="D716" t="s">
        <v>1955</v>
      </c>
      <c r="E716" t="s">
        <v>4475</v>
      </c>
      <c r="F716" t="s">
        <v>1954</v>
      </c>
      <c r="G716" t="s">
        <v>6938</v>
      </c>
      <c r="H716" t="s">
        <v>1931</v>
      </c>
      <c r="I716" t="s">
        <v>1955</v>
      </c>
    </row>
    <row r="717" spans="1:9" x14ac:dyDescent="0.15">
      <c r="A717" t="s">
        <v>5065</v>
      </c>
      <c r="B717">
        <v>14212</v>
      </c>
      <c r="C717" t="s">
        <v>4391</v>
      </c>
      <c r="D717" t="s">
        <v>1957</v>
      </c>
      <c r="E717" t="s">
        <v>4475</v>
      </c>
      <c r="F717" t="s">
        <v>1956</v>
      </c>
      <c r="G717" t="s">
        <v>6939</v>
      </c>
      <c r="H717" t="s">
        <v>1931</v>
      </c>
      <c r="I717" t="s">
        <v>1957</v>
      </c>
    </row>
    <row r="718" spans="1:9" x14ac:dyDescent="0.15">
      <c r="A718" t="s">
        <v>5113</v>
      </c>
      <c r="B718">
        <v>14213</v>
      </c>
      <c r="C718" t="s">
        <v>4391</v>
      </c>
      <c r="D718" t="s">
        <v>1959</v>
      </c>
      <c r="E718" t="s">
        <v>4475</v>
      </c>
      <c r="F718" t="s">
        <v>1958</v>
      </c>
      <c r="G718" t="s">
        <v>6940</v>
      </c>
      <c r="H718" t="s">
        <v>1931</v>
      </c>
      <c r="I718" t="s">
        <v>1959</v>
      </c>
    </row>
    <row r="719" spans="1:9" x14ac:dyDescent="0.15">
      <c r="A719" t="s">
        <v>5161</v>
      </c>
      <c r="B719">
        <v>14214</v>
      </c>
      <c r="C719" t="s">
        <v>4391</v>
      </c>
      <c r="D719" t="s">
        <v>1961</v>
      </c>
      <c r="E719" t="s">
        <v>4475</v>
      </c>
      <c r="F719" t="s">
        <v>1960</v>
      </c>
      <c r="G719" t="s">
        <v>6941</v>
      </c>
      <c r="H719" t="s">
        <v>1931</v>
      </c>
      <c r="I719" t="s">
        <v>1961</v>
      </c>
    </row>
    <row r="720" spans="1:9" x14ac:dyDescent="0.15">
      <c r="A720" t="s">
        <v>5209</v>
      </c>
      <c r="B720">
        <v>14215</v>
      </c>
      <c r="C720" t="s">
        <v>4391</v>
      </c>
      <c r="D720" t="s">
        <v>1963</v>
      </c>
      <c r="E720" t="s">
        <v>4475</v>
      </c>
      <c r="F720" t="s">
        <v>1962</v>
      </c>
      <c r="G720" t="s">
        <v>6942</v>
      </c>
      <c r="H720" t="s">
        <v>1931</v>
      </c>
      <c r="I720" t="s">
        <v>1963</v>
      </c>
    </row>
    <row r="721" spans="1:9" x14ac:dyDescent="0.15">
      <c r="A721" t="s">
        <v>5256</v>
      </c>
      <c r="B721">
        <v>14216</v>
      </c>
      <c r="C721" t="s">
        <v>4391</v>
      </c>
      <c r="D721" t="s">
        <v>1965</v>
      </c>
      <c r="E721" t="s">
        <v>4475</v>
      </c>
      <c r="F721" t="s">
        <v>1964</v>
      </c>
      <c r="G721" t="s">
        <v>6943</v>
      </c>
      <c r="H721" t="s">
        <v>1931</v>
      </c>
      <c r="I721" t="s">
        <v>1965</v>
      </c>
    </row>
    <row r="722" spans="1:9" x14ac:dyDescent="0.15">
      <c r="A722" t="s">
        <v>5303</v>
      </c>
      <c r="B722">
        <v>14217</v>
      </c>
      <c r="C722" t="s">
        <v>4391</v>
      </c>
      <c r="D722" t="s">
        <v>1967</v>
      </c>
      <c r="E722" t="s">
        <v>4475</v>
      </c>
      <c r="F722" t="s">
        <v>1966</v>
      </c>
      <c r="G722" t="s">
        <v>6944</v>
      </c>
      <c r="H722" t="s">
        <v>1931</v>
      </c>
      <c r="I722" t="s">
        <v>1967</v>
      </c>
    </row>
    <row r="723" spans="1:9" x14ac:dyDescent="0.15">
      <c r="A723" t="s">
        <v>5348</v>
      </c>
      <c r="B723">
        <v>14218</v>
      </c>
      <c r="C723" t="s">
        <v>4391</v>
      </c>
      <c r="D723" t="s">
        <v>1969</v>
      </c>
      <c r="E723" t="s">
        <v>4475</v>
      </c>
      <c r="F723" t="s">
        <v>1968</v>
      </c>
      <c r="G723" t="s">
        <v>6945</v>
      </c>
      <c r="H723" t="s">
        <v>1931</v>
      </c>
      <c r="I723" t="s">
        <v>1969</v>
      </c>
    </row>
    <row r="724" spans="1:9" x14ac:dyDescent="0.15">
      <c r="A724" t="s">
        <v>5392</v>
      </c>
      <c r="B724">
        <v>14301</v>
      </c>
      <c r="C724" t="s">
        <v>4391</v>
      </c>
      <c r="D724" t="s">
        <v>1971</v>
      </c>
      <c r="E724" t="s">
        <v>4475</v>
      </c>
      <c r="F724" t="s">
        <v>1970</v>
      </c>
      <c r="G724" t="s">
        <v>6946</v>
      </c>
      <c r="H724" t="s">
        <v>1931</v>
      </c>
      <c r="I724" t="s">
        <v>1971</v>
      </c>
    </row>
    <row r="725" spans="1:9" x14ac:dyDescent="0.15">
      <c r="A725" t="s">
        <v>5431</v>
      </c>
      <c r="B725">
        <v>14321</v>
      </c>
      <c r="C725" t="s">
        <v>4391</v>
      </c>
      <c r="D725" t="s">
        <v>1973</v>
      </c>
      <c r="E725" t="s">
        <v>4475</v>
      </c>
      <c r="F725" t="s">
        <v>1972</v>
      </c>
      <c r="G725" t="s">
        <v>6947</v>
      </c>
      <c r="H725" t="s">
        <v>1931</v>
      </c>
      <c r="I725" t="s">
        <v>1973</v>
      </c>
    </row>
    <row r="726" spans="1:9" x14ac:dyDescent="0.15">
      <c r="A726" t="s">
        <v>5468</v>
      </c>
      <c r="B726">
        <v>14341</v>
      </c>
      <c r="C726" t="s">
        <v>4391</v>
      </c>
      <c r="D726" t="s">
        <v>1975</v>
      </c>
      <c r="E726" t="s">
        <v>4475</v>
      </c>
      <c r="F726" t="s">
        <v>1974</v>
      </c>
      <c r="G726" t="s">
        <v>6948</v>
      </c>
      <c r="H726" t="s">
        <v>1931</v>
      </c>
      <c r="I726" t="s">
        <v>1975</v>
      </c>
    </row>
    <row r="727" spans="1:9" x14ac:dyDescent="0.15">
      <c r="A727" t="s">
        <v>5504</v>
      </c>
      <c r="B727">
        <v>14342</v>
      </c>
      <c r="C727" t="s">
        <v>4391</v>
      </c>
      <c r="D727" t="s">
        <v>1977</v>
      </c>
      <c r="E727" t="s">
        <v>4475</v>
      </c>
      <c r="F727" t="s">
        <v>1976</v>
      </c>
      <c r="G727" t="s">
        <v>6949</v>
      </c>
      <c r="H727" t="s">
        <v>1931</v>
      </c>
      <c r="I727" t="s">
        <v>1977</v>
      </c>
    </row>
    <row r="728" spans="1:9" x14ac:dyDescent="0.15">
      <c r="A728" t="s">
        <v>5540</v>
      </c>
      <c r="B728">
        <v>14361</v>
      </c>
      <c r="C728" t="s">
        <v>4391</v>
      </c>
      <c r="D728" t="s">
        <v>1979</v>
      </c>
      <c r="E728" t="s">
        <v>4475</v>
      </c>
      <c r="F728" t="s">
        <v>1978</v>
      </c>
      <c r="G728" t="s">
        <v>6950</v>
      </c>
      <c r="H728" t="s">
        <v>1931</v>
      </c>
      <c r="I728" t="s">
        <v>1979</v>
      </c>
    </row>
    <row r="729" spans="1:9" x14ac:dyDescent="0.15">
      <c r="A729" t="s">
        <v>5575</v>
      </c>
      <c r="B729">
        <v>14362</v>
      </c>
      <c r="C729" t="s">
        <v>4391</v>
      </c>
      <c r="D729" t="s">
        <v>1981</v>
      </c>
      <c r="E729" t="s">
        <v>4475</v>
      </c>
      <c r="F729" t="s">
        <v>1980</v>
      </c>
      <c r="G729" t="s">
        <v>6951</v>
      </c>
      <c r="H729" t="s">
        <v>1931</v>
      </c>
      <c r="I729" t="s">
        <v>1981</v>
      </c>
    </row>
    <row r="730" spans="1:9" x14ac:dyDescent="0.15">
      <c r="A730" t="s">
        <v>5607</v>
      </c>
      <c r="B730">
        <v>14363</v>
      </c>
      <c r="C730" t="s">
        <v>4391</v>
      </c>
      <c r="D730" t="s">
        <v>1983</v>
      </c>
      <c r="E730" t="s">
        <v>4475</v>
      </c>
      <c r="F730" t="s">
        <v>1982</v>
      </c>
      <c r="G730" t="s">
        <v>6952</v>
      </c>
      <c r="H730" t="s">
        <v>1931</v>
      </c>
      <c r="I730" t="s">
        <v>1983</v>
      </c>
    </row>
    <row r="731" spans="1:9" x14ac:dyDescent="0.15">
      <c r="A731" t="s">
        <v>5639</v>
      </c>
      <c r="B731">
        <v>14364</v>
      </c>
      <c r="C731" t="s">
        <v>4391</v>
      </c>
      <c r="D731" t="s">
        <v>1985</v>
      </c>
      <c r="E731" t="s">
        <v>4475</v>
      </c>
      <c r="F731" t="s">
        <v>1984</v>
      </c>
      <c r="G731" t="s">
        <v>6953</v>
      </c>
      <c r="H731" t="s">
        <v>1931</v>
      </c>
      <c r="I731" t="s">
        <v>1985</v>
      </c>
    </row>
    <row r="732" spans="1:9" x14ac:dyDescent="0.15">
      <c r="A732" t="s">
        <v>5669</v>
      </c>
      <c r="B732">
        <v>14366</v>
      </c>
      <c r="C732" t="s">
        <v>4391</v>
      </c>
      <c r="D732" t="s">
        <v>1987</v>
      </c>
      <c r="E732" t="s">
        <v>4475</v>
      </c>
      <c r="F732" t="s">
        <v>1986</v>
      </c>
      <c r="G732" t="s">
        <v>6954</v>
      </c>
      <c r="H732" t="s">
        <v>1931</v>
      </c>
      <c r="I732" t="s">
        <v>1987</v>
      </c>
    </row>
    <row r="733" spans="1:9" x14ac:dyDescent="0.15">
      <c r="A733" t="s">
        <v>5697</v>
      </c>
      <c r="B733">
        <v>14382</v>
      </c>
      <c r="C733" t="s">
        <v>4391</v>
      </c>
      <c r="D733" t="s">
        <v>1989</v>
      </c>
      <c r="E733" t="s">
        <v>4475</v>
      </c>
      <c r="F733" t="s">
        <v>1988</v>
      </c>
      <c r="G733" t="s">
        <v>6955</v>
      </c>
      <c r="H733" t="s">
        <v>1931</v>
      </c>
      <c r="I733" t="s">
        <v>1989</v>
      </c>
    </row>
    <row r="734" spans="1:9" x14ac:dyDescent="0.15">
      <c r="A734" t="s">
        <v>5725</v>
      </c>
      <c r="B734">
        <v>14383</v>
      </c>
      <c r="C734" t="s">
        <v>4391</v>
      </c>
      <c r="D734" t="s">
        <v>1991</v>
      </c>
      <c r="E734" t="s">
        <v>4475</v>
      </c>
      <c r="F734" t="s">
        <v>1990</v>
      </c>
      <c r="G734" t="s">
        <v>6956</v>
      </c>
      <c r="H734" t="s">
        <v>1931</v>
      </c>
      <c r="I734" t="s">
        <v>1991</v>
      </c>
    </row>
    <row r="735" spans="1:9" x14ac:dyDescent="0.15">
      <c r="A735" t="s">
        <v>5752</v>
      </c>
      <c r="B735">
        <v>14384</v>
      </c>
      <c r="C735" t="s">
        <v>4391</v>
      </c>
      <c r="D735" t="s">
        <v>1993</v>
      </c>
      <c r="E735" t="s">
        <v>4475</v>
      </c>
      <c r="F735" t="s">
        <v>1992</v>
      </c>
      <c r="G735" t="s">
        <v>6957</v>
      </c>
      <c r="H735" t="s">
        <v>1931</v>
      </c>
      <c r="I735" t="s">
        <v>1993</v>
      </c>
    </row>
    <row r="736" spans="1:9" x14ac:dyDescent="0.15">
      <c r="A736" t="s">
        <v>5777</v>
      </c>
      <c r="B736">
        <v>14401</v>
      </c>
      <c r="C736" t="s">
        <v>4391</v>
      </c>
      <c r="D736" t="s">
        <v>1995</v>
      </c>
      <c r="E736" t="s">
        <v>4475</v>
      </c>
      <c r="F736" t="s">
        <v>1994</v>
      </c>
      <c r="G736" t="s">
        <v>6958</v>
      </c>
      <c r="H736" t="s">
        <v>1931</v>
      </c>
      <c r="I736" t="s">
        <v>1995</v>
      </c>
    </row>
    <row r="737" spans="1:9" x14ac:dyDescent="0.15">
      <c r="A737" t="s">
        <v>5802</v>
      </c>
      <c r="B737">
        <v>14402</v>
      </c>
      <c r="C737" t="s">
        <v>4391</v>
      </c>
      <c r="D737" t="s">
        <v>1997</v>
      </c>
      <c r="E737" t="s">
        <v>4475</v>
      </c>
      <c r="F737" t="s">
        <v>1996</v>
      </c>
      <c r="G737" t="s">
        <v>6959</v>
      </c>
      <c r="H737" t="s">
        <v>1931</v>
      </c>
      <c r="I737" t="s">
        <v>1997</v>
      </c>
    </row>
    <row r="738" spans="1:9" x14ac:dyDescent="0.15">
      <c r="A738" t="s">
        <v>4441</v>
      </c>
      <c r="B738">
        <v>15000</v>
      </c>
      <c r="C738" t="s">
        <v>4392</v>
      </c>
      <c r="D738" t="s">
        <v>1999</v>
      </c>
      <c r="E738" t="s">
        <v>4426</v>
      </c>
      <c r="F738" t="s">
        <v>1998</v>
      </c>
      <c r="G738" t="s">
        <v>6960</v>
      </c>
      <c r="H738" t="s">
        <v>1999</v>
      </c>
    </row>
    <row r="739" spans="1:9" x14ac:dyDescent="0.15">
      <c r="A739" t="s">
        <v>4490</v>
      </c>
      <c r="B739">
        <v>15100</v>
      </c>
      <c r="C739" t="s">
        <v>4392</v>
      </c>
      <c r="D739" t="s">
        <v>2001</v>
      </c>
      <c r="E739" t="s">
        <v>4475</v>
      </c>
      <c r="F739" t="s">
        <v>2000</v>
      </c>
      <c r="G739" t="s">
        <v>6961</v>
      </c>
      <c r="H739" t="s">
        <v>1999</v>
      </c>
      <c r="I739" t="s">
        <v>2001</v>
      </c>
    </row>
    <row r="740" spans="1:9" x14ac:dyDescent="0.15">
      <c r="A740" t="s">
        <v>4538</v>
      </c>
      <c r="B740">
        <v>15202</v>
      </c>
      <c r="C740" t="s">
        <v>4392</v>
      </c>
      <c r="D740" t="s">
        <v>2003</v>
      </c>
      <c r="E740" t="s">
        <v>4475</v>
      </c>
      <c r="F740" t="s">
        <v>2002</v>
      </c>
      <c r="G740" t="s">
        <v>6962</v>
      </c>
      <c r="H740" t="s">
        <v>1999</v>
      </c>
      <c r="I740" t="s">
        <v>2003</v>
      </c>
    </row>
    <row r="741" spans="1:9" x14ac:dyDescent="0.15">
      <c r="A741" t="s">
        <v>4586</v>
      </c>
      <c r="B741">
        <v>15204</v>
      </c>
      <c r="C741" t="s">
        <v>4392</v>
      </c>
      <c r="D741" t="s">
        <v>2005</v>
      </c>
      <c r="E741" t="s">
        <v>4475</v>
      </c>
      <c r="F741" t="s">
        <v>2004</v>
      </c>
      <c r="G741" t="s">
        <v>6963</v>
      </c>
      <c r="H741" t="s">
        <v>1999</v>
      </c>
      <c r="I741" t="s">
        <v>2005</v>
      </c>
    </row>
    <row r="742" spans="1:9" x14ac:dyDescent="0.15">
      <c r="A742" t="s">
        <v>4634</v>
      </c>
      <c r="B742">
        <v>15205</v>
      </c>
      <c r="C742" t="s">
        <v>4392</v>
      </c>
      <c r="D742" t="s">
        <v>2007</v>
      </c>
      <c r="E742" t="s">
        <v>4475</v>
      </c>
      <c r="F742" t="s">
        <v>2006</v>
      </c>
      <c r="G742" t="s">
        <v>6964</v>
      </c>
      <c r="H742" t="s">
        <v>1999</v>
      </c>
      <c r="I742" t="s">
        <v>2007</v>
      </c>
    </row>
    <row r="743" spans="1:9" x14ac:dyDescent="0.15">
      <c r="A743" t="s">
        <v>4682</v>
      </c>
      <c r="B743">
        <v>15206</v>
      </c>
      <c r="C743" t="s">
        <v>4392</v>
      </c>
      <c r="D743" t="s">
        <v>2009</v>
      </c>
      <c r="E743" t="s">
        <v>4475</v>
      </c>
      <c r="F743" t="s">
        <v>2008</v>
      </c>
      <c r="G743" t="s">
        <v>6965</v>
      </c>
      <c r="H743" t="s">
        <v>1999</v>
      </c>
      <c r="I743" t="s">
        <v>2009</v>
      </c>
    </row>
    <row r="744" spans="1:9" x14ac:dyDescent="0.15">
      <c r="A744" t="s">
        <v>4730</v>
      </c>
      <c r="B744">
        <v>15208</v>
      </c>
      <c r="C744" t="s">
        <v>4392</v>
      </c>
      <c r="D744" t="s">
        <v>2011</v>
      </c>
      <c r="E744" t="s">
        <v>4475</v>
      </c>
      <c r="F744" t="s">
        <v>2010</v>
      </c>
      <c r="G744" t="s">
        <v>6966</v>
      </c>
      <c r="H744" t="s">
        <v>1999</v>
      </c>
      <c r="I744" t="s">
        <v>2011</v>
      </c>
    </row>
    <row r="745" spans="1:9" x14ac:dyDescent="0.15">
      <c r="A745" t="s">
        <v>4778</v>
      </c>
      <c r="B745">
        <v>15209</v>
      </c>
      <c r="C745" t="s">
        <v>4392</v>
      </c>
      <c r="D745" t="s">
        <v>2013</v>
      </c>
      <c r="E745" t="s">
        <v>4475</v>
      </c>
      <c r="F745" t="s">
        <v>2012</v>
      </c>
      <c r="G745" t="s">
        <v>6967</v>
      </c>
      <c r="H745" t="s">
        <v>1999</v>
      </c>
      <c r="I745" t="s">
        <v>2013</v>
      </c>
    </row>
    <row r="746" spans="1:9" x14ac:dyDescent="0.15">
      <c r="A746" t="s">
        <v>4826</v>
      </c>
      <c r="B746">
        <v>15210</v>
      </c>
      <c r="C746" t="s">
        <v>4392</v>
      </c>
      <c r="D746" t="s">
        <v>2015</v>
      </c>
      <c r="E746" t="s">
        <v>4475</v>
      </c>
      <c r="F746" t="s">
        <v>2014</v>
      </c>
      <c r="G746" t="s">
        <v>6968</v>
      </c>
      <c r="H746" t="s">
        <v>1999</v>
      </c>
      <c r="I746" t="s">
        <v>2015</v>
      </c>
    </row>
    <row r="747" spans="1:9" x14ac:dyDescent="0.15">
      <c r="A747" t="s">
        <v>4874</v>
      </c>
      <c r="B747">
        <v>15211</v>
      </c>
      <c r="C747" t="s">
        <v>4392</v>
      </c>
      <c r="D747" t="s">
        <v>2017</v>
      </c>
      <c r="E747" t="s">
        <v>4475</v>
      </c>
      <c r="F747" t="s">
        <v>2016</v>
      </c>
      <c r="G747" t="s">
        <v>6969</v>
      </c>
      <c r="H747" t="s">
        <v>1999</v>
      </c>
      <c r="I747" t="s">
        <v>2017</v>
      </c>
    </row>
    <row r="748" spans="1:9" x14ac:dyDescent="0.15">
      <c r="A748" t="s">
        <v>4922</v>
      </c>
      <c r="B748">
        <v>15212</v>
      </c>
      <c r="C748" t="s">
        <v>4392</v>
      </c>
      <c r="D748" t="s">
        <v>2019</v>
      </c>
      <c r="E748" t="s">
        <v>4475</v>
      </c>
      <c r="F748" t="s">
        <v>2018</v>
      </c>
      <c r="G748" t="s">
        <v>6970</v>
      </c>
      <c r="H748" t="s">
        <v>1999</v>
      </c>
      <c r="I748" t="s">
        <v>2019</v>
      </c>
    </row>
    <row r="749" spans="1:9" x14ac:dyDescent="0.15">
      <c r="A749" t="s">
        <v>4970</v>
      </c>
      <c r="B749">
        <v>15213</v>
      </c>
      <c r="C749" t="s">
        <v>4392</v>
      </c>
      <c r="D749" t="s">
        <v>2021</v>
      </c>
      <c r="E749" t="s">
        <v>4475</v>
      </c>
      <c r="F749" t="s">
        <v>2020</v>
      </c>
      <c r="G749" t="s">
        <v>6971</v>
      </c>
      <c r="H749" t="s">
        <v>1999</v>
      </c>
      <c r="I749" t="s">
        <v>2021</v>
      </c>
    </row>
    <row r="750" spans="1:9" x14ac:dyDescent="0.15">
      <c r="A750" t="s">
        <v>5018</v>
      </c>
      <c r="B750">
        <v>15216</v>
      </c>
      <c r="C750" t="s">
        <v>4392</v>
      </c>
      <c r="D750" t="s">
        <v>2023</v>
      </c>
      <c r="E750" t="s">
        <v>4475</v>
      </c>
      <c r="F750" t="s">
        <v>2022</v>
      </c>
      <c r="G750" t="s">
        <v>6972</v>
      </c>
      <c r="H750" t="s">
        <v>1999</v>
      </c>
      <c r="I750" t="s">
        <v>2023</v>
      </c>
    </row>
    <row r="751" spans="1:9" x14ac:dyDescent="0.15">
      <c r="A751" t="s">
        <v>5066</v>
      </c>
      <c r="B751">
        <v>15217</v>
      </c>
      <c r="C751" t="s">
        <v>4392</v>
      </c>
      <c r="D751" t="s">
        <v>2025</v>
      </c>
      <c r="E751" t="s">
        <v>4475</v>
      </c>
      <c r="F751" t="s">
        <v>2024</v>
      </c>
      <c r="G751" t="s">
        <v>6973</v>
      </c>
      <c r="H751" t="s">
        <v>1999</v>
      </c>
      <c r="I751" t="s">
        <v>2025</v>
      </c>
    </row>
    <row r="752" spans="1:9" x14ac:dyDescent="0.15">
      <c r="A752" t="s">
        <v>5114</v>
      </c>
      <c r="B752">
        <v>15218</v>
      </c>
      <c r="C752" t="s">
        <v>4392</v>
      </c>
      <c r="D752" t="s">
        <v>2027</v>
      </c>
      <c r="E752" t="s">
        <v>4475</v>
      </c>
      <c r="F752" t="s">
        <v>2026</v>
      </c>
      <c r="G752" t="s">
        <v>6974</v>
      </c>
      <c r="H752" t="s">
        <v>1999</v>
      </c>
      <c r="I752" t="s">
        <v>2027</v>
      </c>
    </row>
    <row r="753" spans="1:9" x14ac:dyDescent="0.15">
      <c r="A753" t="s">
        <v>5162</v>
      </c>
      <c r="B753">
        <v>15222</v>
      </c>
      <c r="C753" t="s">
        <v>4392</v>
      </c>
      <c r="D753" t="s">
        <v>2029</v>
      </c>
      <c r="E753" t="s">
        <v>4475</v>
      </c>
      <c r="F753" t="s">
        <v>2028</v>
      </c>
      <c r="G753" t="s">
        <v>6975</v>
      </c>
      <c r="H753" t="s">
        <v>1999</v>
      </c>
      <c r="I753" t="s">
        <v>2029</v>
      </c>
    </row>
    <row r="754" spans="1:9" x14ac:dyDescent="0.15">
      <c r="A754" t="s">
        <v>5210</v>
      </c>
      <c r="B754">
        <v>15223</v>
      </c>
      <c r="C754" t="s">
        <v>4392</v>
      </c>
      <c r="D754" t="s">
        <v>2031</v>
      </c>
      <c r="E754" t="s">
        <v>4475</v>
      </c>
      <c r="F754" t="s">
        <v>2030</v>
      </c>
      <c r="G754" t="s">
        <v>6976</v>
      </c>
      <c r="H754" t="s">
        <v>1999</v>
      </c>
      <c r="I754" t="s">
        <v>2031</v>
      </c>
    </row>
    <row r="755" spans="1:9" x14ac:dyDescent="0.15">
      <c r="A755" t="s">
        <v>5257</v>
      </c>
      <c r="B755">
        <v>15224</v>
      </c>
      <c r="C755" t="s">
        <v>4392</v>
      </c>
      <c r="D755" t="s">
        <v>2033</v>
      </c>
      <c r="E755" t="s">
        <v>4475</v>
      </c>
      <c r="F755" t="s">
        <v>2032</v>
      </c>
      <c r="G755" t="s">
        <v>6977</v>
      </c>
      <c r="H755" t="s">
        <v>1999</v>
      </c>
      <c r="I755" t="s">
        <v>2033</v>
      </c>
    </row>
    <row r="756" spans="1:9" x14ac:dyDescent="0.15">
      <c r="A756" t="s">
        <v>5304</v>
      </c>
      <c r="B756">
        <v>15225</v>
      </c>
      <c r="C756" t="s">
        <v>4392</v>
      </c>
      <c r="D756" t="s">
        <v>2035</v>
      </c>
      <c r="E756" t="s">
        <v>4475</v>
      </c>
      <c r="F756" t="s">
        <v>2034</v>
      </c>
      <c r="G756" t="s">
        <v>6978</v>
      </c>
      <c r="H756" t="s">
        <v>1999</v>
      </c>
      <c r="I756" t="s">
        <v>2035</v>
      </c>
    </row>
    <row r="757" spans="1:9" x14ac:dyDescent="0.15">
      <c r="A757" t="s">
        <v>5349</v>
      </c>
      <c r="B757">
        <v>15226</v>
      </c>
      <c r="C757" t="s">
        <v>4392</v>
      </c>
      <c r="D757" t="s">
        <v>2037</v>
      </c>
      <c r="E757" t="s">
        <v>4475</v>
      </c>
      <c r="F757" t="s">
        <v>2036</v>
      </c>
      <c r="G757" t="s">
        <v>6979</v>
      </c>
      <c r="H757" t="s">
        <v>1999</v>
      </c>
      <c r="I757" t="s">
        <v>2037</v>
      </c>
    </row>
    <row r="758" spans="1:9" x14ac:dyDescent="0.15">
      <c r="A758" t="s">
        <v>5393</v>
      </c>
      <c r="B758">
        <v>15227</v>
      </c>
      <c r="C758" t="s">
        <v>4392</v>
      </c>
      <c r="D758" t="s">
        <v>2039</v>
      </c>
      <c r="E758" t="s">
        <v>4475</v>
      </c>
      <c r="F758" t="s">
        <v>2038</v>
      </c>
      <c r="G758" t="s">
        <v>6980</v>
      </c>
      <c r="H758" t="s">
        <v>1999</v>
      </c>
      <c r="I758" t="s">
        <v>2039</v>
      </c>
    </row>
    <row r="759" spans="1:9" x14ac:dyDescent="0.15">
      <c r="A759" t="s">
        <v>5432</v>
      </c>
      <c r="B759">
        <v>15307</v>
      </c>
      <c r="C759" t="s">
        <v>4392</v>
      </c>
      <c r="D759" t="s">
        <v>2041</v>
      </c>
      <c r="E759" t="s">
        <v>4475</v>
      </c>
      <c r="F759" t="s">
        <v>2040</v>
      </c>
      <c r="G759" t="s">
        <v>6981</v>
      </c>
      <c r="H759" t="s">
        <v>1999</v>
      </c>
      <c r="I759" t="s">
        <v>2041</v>
      </c>
    </row>
    <row r="760" spans="1:9" x14ac:dyDescent="0.15">
      <c r="A760" t="s">
        <v>5469</v>
      </c>
      <c r="B760">
        <v>15342</v>
      </c>
      <c r="C760" t="s">
        <v>4392</v>
      </c>
      <c r="D760" t="s">
        <v>2043</v>
      </c>
      <c r="E760" t="s">
        <v>4475</v>
      </c>
      <c r="F760" t="s">
        <v>2042</v>
      </c>
      <c r="G760" t="s">
        <v>6982</v>
      </c>
      <c r="H760" t="s">
        <v>1999</v>
      </c>
      <c r="I760" t="s">
        <v>2043</v>
      </c>
    </row>
    <row r="761" spans="1:9" x14ac:dyDescent="0.15">
      <c r="A761" t="s">
        <v>5505</v>
      </c>
      <c r="B761">
        <v>15361</v>
      </c>
      <c r="C761" t="s">
        <v>4392</v>
      </c>
      <c r="D761" t="s">
        <v>2045</v>
      </c>
      <c r="E761" t="s">
        <v>4475</v>
      </c>
      <c r="F761" t="s">
        <v>2044</v>
      </c>
      <c r="G761" t="s">
        <v>6983</v>
      </c>
      <c r="H761" t="s">
        <v>1999</v>
      </c>
      <c r="I761" t="s">
        <v>2045</v>
      </c>
    </row>
    <row r="762" spans="1:9" x14ac:dyDescent="0.15">
      <c r="A762" t="s">
        <v>5541</v>
      </c>
      <c r="B762">
        <v>15385</v>
      </c>
      <c r="C762" t="s">
        <v>4392</v>
      </c>
      <c r="D762" t="s">
        <v>2047</v>
      </c>
      <c r="E762" t="s">
        <v>4475</v>
      </c>
      <c r="F762" t="s">
        <v>2046</v>
      </c>
      <c r="G762" t="s">
        <v>6984</v>
      </c>
      <c r="H762" t="s">
        <v>1999</v>
      </c>
      <c r="I762" t="s">
        <v>2047</v>
      </c>
    </row>
    <row r="763" spans="1:9" x14ac:dyDescent="0.15">
      <c r="A763" t="s">
        <v>5576</v>
      </c>
      <c r="B763">
        <v>15405</v>
      </c>
      <c r="C763" t="s">
        <v>4392</v>
      </c>
      <c r="D763" t="s">
        <v>2049</v>
      </c>
      <c r="E763" t="s">
        <v>4475</v>
      </c>
      <c r="F763" t="s">
        <v>2048</v>
      </c>
      <c r="G763" t="s">
        <v>6985</v>
      </c>
      <c r="H763" t="s">
        <v>1999</v>
      </c>
      <c r="I763" t="s">
        <v>2049</v>
      </c>
    </row>
    <row r="764" spans="1:9" x14ac:dyDescent="0.15">
      <c r="A764" t="s">
        <v>5608</v>
      </c>
      <c r="B764">
        <v>15461</v>
      </c>
      <c r="C764" t="s">
        <v>4392</v>
      </c>
      <c r="D764" t="s">
        <v>2051</v>
      </c>
      <c r="E764" t="s">
        <v>4475</v>
      </c>
      <c r="F764" t="s">
        <v>2050</v>
      </c>
      <c r="G764" t="s">
        <v>6986</v>
      </c>
      <c r="H764" t="s">
        <v>1999</v>
      </c>
      <c r="I764" t="s">
        <v>2051</v>
      </c>
    </row>
    <row r="765" spans="1:9" x14ac:dyDescent="0.15">
      <c r="A765" t="s">
        <v>5640</v>
      </c>
      <c r="B765">
        <v>15482</v>
      </c>
      <c r="C765" t="s">
        <v>4392</v>
      </c>
      <c r="D765" t="s">
        <v>2053</v>
      </c>
      <c r="E765" t="s">
        <v>4475</v>
      </c>
      <c r="F765" t="s">
        <v>2052</v>
      </c>
      <c r="G765" t="s">
        <v>6987</v>
      </c>
      <c r="H765" t="s">
        <v>1999</v>
      </c>
      <c r="I765" t="s">
        <v>2053</v>
      </c>
    </row>
    <row r="766" spans="1:9" x14ac:dyDescent="0.15">
      <c r="A766" t="s">
        <v>5670</v>
      </c>
      <c r="B766">
        <v>15504</v>
      </c>
      <c r="C766" t="s">
        <v>4392</v>
      </c>
      <c r="D766" t="s">
        <v>2055</v>
      </c>
      <c r="E766" t="s">
        <v>4475</v>
      </c>
      <c r="F766" t="s">
        <v>2054</v>
      </c>
      <c r="G766" t="s">
        <v>6988</v>
      </c>
      <c r="H766" t="s">
        <v>1999</v>
      </c>
      <c r="I766" t="s">
        <v>2055</v>
      </c>
    </row>
    <row r="767" spans="1:9" x14ac:dyDescent="0.15">
      <c r="A767" t="s">
        <v>5698</v>
      </c>
      <c r="B767">
        <v>15581</v>
      </c>
      <c r="C767" t="s">
        <v>4392</v>
      </c>
      <c r="D767" t="s">
        <v>2057</v>
      </c>
      <c r="E767" t="s">
        <v>4475</v>
      </c>
      <c r="F767" t="s">
        <v>2056</v>
      </c>
      <c r="G767" t="s">
        <v>6989</v>
      </c>
      <c r="H767" t="s">
        <v>1999</v>
      </c>
      <c r="I767" t="s">
        <v>2057</v>
      </c>
    </row>
    <row r="768" spans="1:9" x14ac:dyDescent="0.15">
      <c r="A768" t="s">
        <v>5726</v>
      </c>
      <c r="B768">
        <v>15586</v>
      </c>
      <c r="C768" t="s">
        <v>4392</v>
      </c>
      <c r="D768" t="s">
        <v>2059</v>
      </c>
      <c r="E768" t="s">
        <v>4475</v>
      </c>
      <c r="F768" t="s">
        <v>2058</v>
      </c>
      <c r="G768" t="s">
        <v>6990</v>
      </c>
      <c r="H768" t="s">
        <v>1999</v>
      </c>
      <c r="I768" t="s">
        <v>2059</v>
      </c>
    </row>
    <row r="769" spans="1:9" x14ac:dyDescent="0.15">
      <c r="A769" t="s">
        <v>4442</v>
      </c>
      <c r="B769">
        <v>16000</v>
      </c>
      <c r="C769" t="s">
        <v>4393</v>
      </c>
      <c r="D769" t="s">
        <v>2061</v>
      </c>
      <c r="E769" t="s">
        <v>4426</v>
      </c>
      <c r="F769" t="s">
        <v>2060</v>
      </c>
      <c r="G769" t="s">
        <v>6991</v>
      </c>
      <c r="H769" t="s">
        <v>2061</v>
      </c>
    </row>
    <row r="770" spans="1:9" x14ac:dyDescent="0.15">
      <c r="A770" t="s">
        <v>4491</v>
      </c>
      <c r="B770">
        <v>16201</v>
      </c>
      <c r="C770" t="s">
        <v>4393</v>
      </c>
      <c r="D770" t="s">
        <v>2063</v>
      </c>
      <c r="E770" t="s">
        <v>4475</v>
      </c>
      <c r="F770" t="s">
        <v>2062</v>
      </c>
      <c r="G770" t="s">
        <v>6992</v>
      </c>
      <c r="H770" t="s">
        <v>2061</v>
      </c>
      <c r="I770" t="s">
        <v>2063</v>
      </c>
    </row>
    <row r="771" spans="1:9" x14ac:dyDescent="0.15">
      <c r="A771" t="s">
        <v>4539</v>
      </c>
      <c r="B771">
        <v>16202</v>
      </c>
      <c r="C771" t="s">
        <v>4393</v>
      </c>
      <c r="D771" t="s">
        <v>2065</v>
      </c>
      <c r="E771" t="s">
        <v>4475</v>
      </c>
      <c r="F771" t="s">
        <v>2064</v>
      </c>
      <c r="G771" t="s">
        <v>6993</v>
      </c>
      <c r="H771" t="s">
        <v>2061</v>
      </c>
      <c r="I771" t="s">
        <v>2065</v>
      </c>
    </row>
    <row r="772" spans="1:9" x14ac:dyDescent="0.15">
      <c r="A772" t="s">
        <v>4587</v>
      </c>
      <c r="B772">
        <v>16204</v>
      </c>
      <c r="C772" t="s">
        <v>4393</v>
      </c>
      <c r="D772" t="s">
        <v>2067</v>
      </c>
      <c r="E772" t="s">
        <v>4475</v>
      </c>
      <c r="F772" t="s">
        <v>2066</v>
      </c>
      <c r="G772" t="s">
        <v>6994</v>
      </c>
      <c r="H772" t="s">
        <v>2061</v>
      </c>
      <c r="I772" t="s">
        <v>2067</v>
      </c>
    </row>
    <row r="773" spans="1:9" x14ac:dyDescent="0.15">
      <c r="A773" t="s">
        <v>4635</v>
      </c>
      <c r="B773">
        <v>16205</v>
      </c>
      <c r="C773" t="s">
        <v>4393</v>
      </c>
      <c r="D773" t="s">
        <v>2069</v>
      </c>
      <c r="E773" t="s">
        <v>4475</v>
      </c>
      <c r="F773" t="s">
        <v>2068</v>
      </c>
      <c r="G773" t="s">
        <v>6995</v>
      </c>
      <c r="H773" t="s">
        <v>2061</v>
      </c>
      <c r="I773" t="s">
        <v>2069</v>
      </c>
    </row>
    <row r="774" spans="1:9" x14ac:dyDescent="0.15">
      <c r="A774" t="s">
        <v>4683</v>
      </c>
      <c r="B774">
        <v>16206</v>
      </c>
      <c r="C774" t="s">
        <v>4393</v>
      </c>
      <c r="D774" t="s">
        <v>2071</v>
      </c>
      <c r="E774" t="s">
        <v>4475</v>
      </c>
      <c r="F774" t="s">
        <v>2070</v>
      </c>
      <c r="G774" t="s">
        <v>6996</v>
      </c>
      <c r="H774" t="s">
        <v>2061</v>
      </c>
      <c r="I774" t="s">
        <v>2071</v>
      </c>
    </row>
    <row r="775" spans="1:9" x14ac:dyDescent="0.15">
      <c r="A775" t="s">
        <v>4731</v>
      </c>
      <c r="B775">
        <v>16207</v>
      </c>
      <c r="C775" t="s">
        <v>4393</v>
      </c>
      <c r="D775" t="s">
        <v>2073</v>
      </c>
      <c r="E775" t="s">
        <v>4475</v>
      </c>
      <c r="F775" t="s">
        <v>2072</v>
      </c>
      <c r="G775" t="s">
        <v>6997</v>
      </c>
      <c r="H775" t="s">
        <v>2061</v>
      </c>
      <c r="I775" t="s">
        <v>2073</v>
      </c>
    </row>
    <row r="776" spans="1:9" x14ac:dyDescent="0.15">
      <c r="A776" t="s">
        <v>4779</v>
      </c>
      <c r="B776">
        <v>16208</v>
      </c>
      <c r="C776" t="s">
        <v>4393</v>
      </c>
      <c r="D776" t="s">
        <v>2075</v>
      </c>
      <c r="E776" t="s">
        <v>4475</v>
      </c>
      <c r="F776" t="s">
        <v>2074</v>
      </c>
      <c r="G776" t="s">
        <v>6998</v>
      </c>
      <c r="H776" t="s">
        <v>2061</v>
      </c>
      <c r="I776" t="s">
        <v>2075</v>
      </c>
    </row>
    <row r="777" spans="1:9" x14ac:dyDescent="0.15">
      <c r="A777" t="s">
        <v>4827</v>
      </c>
      <c r="B777">
        <v>16209</v>
      </c>
      <c r="C777" t="s">
        <v>4393</v>
      </c>
      <c r="D777" t="s">
        <v>2077</v>
      </c>
      <c r="E777" t="s">
        <v>4475</v>
      </c>
      <c r="F777" t="s">
        <v>2076</v>
      </c>
      <c r="G777" t="s">
        <v>6999</v>
      </c>
      <c r="H777" t="s">
        <v>2061</v>
      </c>
      <c r="I777" t="s">
        <v>2077</v>
      </c>
    </row>
    <row r="778" spans="1:9" x14ac:dyDescent="0.15">
      <c r="A778" t="s">
        <v>4875</v>
      </c>
      <c r="B778">
        <v>16210</v>
      </c>
      <c r="C778" t="s">
        <v>4393</v>
      </c>
      <c r="D778" t="s">
        <v>2079</v>
      </c>
      <c r="E778" t="s">
        <v>4475</v>
      </c>
      <c r="F778" t="s">
        <v>2078</v>
      </c>
      <c r="G778" t="s">
        <v>7000</v>
      </c>
      <c r="H778" t="s">
        <v>2061</v>
      </c>
      <c r="I778" t="s">
        <v>2079</v>
      </c>
    </row>
    <row r="779" spans="1:9" x14ac:dyDescent="0.15">
      <c r="A779" t="s">
        <v>4923</v>
      </c>
      <c r="B779">
        <v>16211</v>
      </c>
      <c r="C779" t="s">
        <v>4393</v>
      </c>
      <c r="D779" t="s">
        <v>2081</v>
      </c>
      <c r="E779" t="s">
        <v>4475</v>
      </c>
      <c r="F779" t="s">
        <v>2080</v>
      </c>
      <c r="G779" t="s">
        <v>7001</v>
      </c>
      <c r="H779" t="s">
        <v>2061</v>
      </c>
      <c r="I779" t="s">
        <v>2081</v>
      </c>
    </row>
    <row r="780" spans="1:9" x14ac:dyDescent="0.15">
      <c r="A780" t="s">
        <v>4971</v>
      </c>
      <c r="B780">
        <v>16321</v>
      </c>
      <c r="C780" t="s">
        <v>4393</v>
      </c>
      <c r="D780" t="s">
        <v>2083</v>
      </c>
      <c r="E780" t="s">
        <v>4475</v>
      </c>
      <c r="F780" t="s">
        <v>2082</v>
      </c>
      <c r="G780" t="s">
        <v>7002</v>
      </c>
      <c r="H780" t="s">
        <v>2061</v>
      </c>
      <c r="I780" t="s">
        <v>2083</v>
      </c>
    </row>
    <row r="781" spans="1:9" x14ac:dyDescent="0.15">
      <c r="A781" t="s">
        <v>5019</v>
      </c>
      <c r="B781">
        <v>16322</v>
      </c>
      <c r="C781" t="s">
        <v>4393</v>
      </c>
      <c r="D781" t="s">
        <v>2085</v>
      </c>
      <c r="E781" t="s">
        <v>4475</v>
      </c>
      <c r="F781" t="s">
        <v>2084</v>
      </c>
      <c r="G781" t="s">
        <v>7003</v>
      </c>
      <c r="H781" t="s">
        <v>2061</v>
      </c>
      <c r="I781" t="s">
        <v>2085</v>
      </c>
    </row>
    <row r="782" spans="1:9" x14ac:dyDescent="0.15">
      <c r="A782" t="s">
        <v>5067</v>
      </c>
      <c r="B782">
        <v>16323</v>
      </c>
      <c r="C782" t="s">
        <v>4393</v>
      </c>
      <c r="D782" t="s">
        <v>2087</v>
      </c>
      <c r="E782" t="s">
        <v>4475</v>
      </c>
      <c r="F782" t="s">
        <v>2086</v>
      </c>
      <c r="G782" t="s">
        <v>7004</v>
      </c>
      <c r="H782" t="s">
        <v>2061</v>
      </c>
      <c r="I782" t="s">
        <v>2087</v>
      </c>
    </row>
    <row r="783" spans="1:9" x14ac:dyDescent="0.15">
      <c r="A783" t="s">
        <v>5115</v>
      </c>
      <c r="B783">
        <v>16342</v>
      </c>
      <c r="C783" t="s">
        <v>4393</v>
      </c>
      <c r="D783" t="s">
        <v>2089</v>
      </c>
      <c r="E783" t="s">
        <v>4475</v>
      </c>
      <c r="F783" t="s">
        <v>2088</v>
      </c>
      <c r="G783" t="s">
        <v>7005</v>
      </c>
      <c r="H783" t="s">
        <v>2061</v>
      </c>
      <c r="I783" t="s">
        <v>2089</v>
      </c>
    </row>
    <row r="784" spans="1:9" x14ac:dyDescent="0.15">
      <c r="A784" t="s">
        <v>5163</v>
      </c>
      <c r="B784">
        <v>16343</v>
      </c>
      <c r="C784" t="s">
        <v>4393</v>
      </c>
      <c r="D784" t="s">
        <v>1201</v>
      </c>
      <c r="E784" t="s">
        <v>4475</v>
      </c>
      <c r="F784" t="s">
        <v>2090</v>
      </c>
      <c r="G784" t="s">
        <v>7006</v>
      </c>
      <c r="H784" t="s">
        <v>2061</v>
      </c>
      <c r="I784" t="s">
        <v>1201</v>
      </c>
    </row>
    <row r="785" spans="1:9" x14ac:dyDescent="0.15">
      <c r="A785" t="s">
        <v>4443</v>
      </c>
      <c r="B785">
        <v>17000</v>
      </c>
      <c r="C785" t="s">
        <v>4394</v>
      </c>
      <c r="D785" t="s">
        <v>2092</v>
      </c>
      <c r="E785" t="s">
        <v>4426</v>
      </c>
      <c r="F785" t="s">
        <v>2091</v>
      </c>
      <c r="G785" t="s">
        <v>7007</v>
      </c>
      <c r="H785" t="s">
        <v>2092</v>
      </c>
    </row>
    <row r="786" spans="1:9" x14ac:dyDescent="0.15">
      <c r="A786" t="s">
        <v>4492</v>
      </c>
      <c r="B786">
        <v>17201</v>
      </c>
      <c r="C786" t="s">
        <v>4394</v>
      </c>
      <c r="D786" t="s">
        <v>2094</v>
      </c>
      <c r="E786" t="s">
        <v>4475</v>
      </c>
      <c r="F786" t="s">
        <v>2093</v>
      </c>
      <c r="G786" t="s">
        <v>7008</v>
      </c>
      <c r="H786" t="s">
        <v>2092</v>
      </c>
      <c r="I786" t="s">
        <v>2094</v>
      </c>
    </row>
    <row r="787" spans="1:9" x14ac:dyDescent="0.15">
      <c r="A787" t="s">
        <v>4540</v>
      </c>
      <c r="B787">
        <v>17202</v>
      </c>
      <c r="C787" t="s">
        <v>4394</v>
      </c>
      <c r="D787" t="s">
        <v>2096</v>
      </c>
      <c r="E787" t="s">
        <v>4475</v>
      </c>
      <c r="F787" t="s">
        <v>2095</v>
      </c>
      <c r="G787" t="s">
        <v>7009</v>
      </c>
      <c r="H787" t="s">
        <v>2092</v>
      </c>
      <c r="I787" t="s">
        <v>2096</v>
      </c>
    </row>
    <row r="788" spans="1:9" x14ac:dyDescent="0.15">
      <c r="A788" t="s">
        <v>4588</v>
      </c>
      <c r="B788">
        <v>17203</v>
      </c>
      <c r="C788" t="s">
        <v>4394</v>
      </c>
      <c r="D788" t="s">
        <v>2098</v>
      </c>
      <c r="E788" t="s">
        <v>4475</v>
      </c>
      <c r="F788" t="s">
        <v>2097</v>
      </c>
      <c r="G788" t="s">
        <v>7010</v>
      </c>
      <c r="H788" t="s">
        <v>2092</v>
      </c>
      <c r="I788" t="s">
        <v>2098</v>
      </c>
    </row>
    <row r="789" spans="1:9" x14ac:dyDescent="0.15">
      <c r="A789" t="s">
        <v>4636</v>
      </c>
      <c r="B789">
        <v>17204</v>
      </c>
      <c r="C789" t="s">
        <v>4394</v>
      </c>
      <c r="D789" t="s">
        <v>2100</v>
      </c>
      <c r="E789" t="s">
        <v>4475</v>
      </c>
      <c r="F789" t="s">
        <v>2099</v>
      </c>
      <c r="G789" t="s">
        <v>7011</v>
      </c>
      <c r="H789" t="s">
        <v>2092</v>
      </c>
      <c r="I789" t="s">
        <v>2100</v>
      </c>
    </row>
    <row r="790" spans="1:9" x14ac:dyDescent="0.15">
      <c r="A790" t="s">
        <v>4684</v>
      </c>
      <c r="B790">
        <v>17205</v>
      </c>
      <c r="C790" t="s">
        <v>4394</v>
      </c>
      <c r="D790" t="s">
        <v>2102</v>
      </c>
      <c r="E790" t="s">
        <v>4475</v>
      </c>
      <c r="F790" t="s">
        <v>2101</v>
      </c>
      <c r="G790" t="s">
        <v>7012</v>
      </c>
      <c r="H790" t="s">
        <v>2092</v>
      </c>
      <c r="I790" t="s">
        <v>2102</v>
      </c>
    </row>
    <row r="791" spans="1:9" x14ac:dyDescent="0.15">
      <c r="A791" t="s">
        <v>4732</v>
      </c>
      <c r="B791">
        <v>17206</v>
      </c>
      <c r="C791" t="s">
        <v>4394</v>
      </c>
      <c r="D791" t="s">
        <v>2104</v>
      </c>
      <c r="E791" t="s">
        <v>4475</v>
      </c>
      <c r="F791" t="s">
        <v>2103</v>
      </c>
      <c r="G791" t="s">
        <v>7013</v>
      </c>
      <c r="H791" t="s">
        <v>2092</v>
      </c>
      <c r="I791" t="s">
        <v>2104</v>
      </c>
    </row>
    <row r="792" spans="1:9" x14ac:dyDescent="0.15">
      <c r="A792" t="s">
        <v>4780</v>
      </c>
      <c r="B792">
        <v>17207</v>
      </c>
      <c r="C792" t="s">
        <v>4394</v>
      </c>
      <c r="D792" t="s">
        <v>2106</v>
      </c>
      <c r="E792" t="s">
        <v>4475</v>
      </c>
      <c r="F792" t="s">
        <v>2105</v>
      </c>
      <c r="G792" t="s">
        <v>7014</v>
      </c>
      <c r="H792" t="s">
        <v>2092</v>
      </c>
      <c r="I792" t="s">
        <v>2106</v>
      </c>
    </row>
    <row r="793" spans="1:9" x14ac:dyDescent="0.15">
      <c r="A793" t="s">
        <v>4828</v>
      </c>
      <c r="B793">
        <v>17209</v>
      </c>
      <c r="C793" t="s">
        <v>4394</v>
      </c>
      <c r="D793" t="s">
        <v>2108</v>
      </c>
      <c r="E793" t="s">
        <v>4475</v>
      </c>
      <c r="F793" t="s">
        <v>2107</v>
      </c>
      <c r="G793" t="s">
        <v>7015</v>
      </c>
      <c r="H793" t="s">
        <v>2092</v>
      </c>
      <c r="I793" t="s">
        <v>2108</v>
      </c>
    </row>
    <row r="794" spans="1:9" x14ac:dyDescent="0.15">
      <c r="A794" t="s">
        <v>4876</v>
      </c>
      <c r="B794">
        <v>17210</v>
      </c>
      <c r="C794" t="s">
        <v>4394</v>
      </c>
      <c r="D794" t="s">
        <v>2110</v>
      </c>
      <c r="E794" t="s">
        <v>4475</v>
      </c>
      <c r="F794" t="s">
        <v>2109</v>
      </c>
      <c r="G794" t="s">
        <v>7016</v>
      </c>
      <c r="H794" t="s">
        <v>2092</v>
      </c>
      <c r="I794" t="s">
        <v>2110</v>
      </c>
    </row>
    <row r="795" spans="1:9" x14ac:dyDescent="0.15">
      <c r="A795" t="s">
        <v>4924</v>
      </c>
      <c r="B795">
        <v>17211</v>
      </c>
      <c r="C795" t="s">
        <v>4394</v>
      </c>
      <c r="D795" t="s">
        <v>2112</v>
      </c>
      <c r="E795" t="s">
        <v>4475</v>
      </c>
      <c r="F795" t="s">
        <v>2111</v>
      </c>
      <c r="G795" t="s">
        <v>7017</v>
      </c>
      <c r="H795" t="s">
        <v>2092</v>
      </c>
      <c r="I795" t="s">
        <v>2112</v>
      </c>
    </row>
    <row r="796" spans="1:9" x14ac:dyDescent="0.15">
      <c r="A796" t="s">
        <v>4972</v>
      </c>
      <c r="B796">
        <v>17212</v>
      </c>
      <c r="C796" t="s">
        <v>4394</v>
      </c>
      <c r="D796" t="s">
        <v>2114</v>
      </c>
      <c r="E796" t="s">
        <v>4475</v>
      </c>
      <c r="F796" t="s">
        <v>2113</v>
      </c>
      <c r="G796" t="s">
        <v>7018</v>
      </c>
      <c r="H796" t="s">
        <v>2092</v>
      </c>
      <c r="I796" t="s">
        <v>2114</v>
      </c>
    </row>
    <row r="797" spans="1:9" x14ac:dyDescent="0.15">
      <c r="A797" t="s">
        <v>5020</v>
      </c>
      <c r="B797">
        <v>17324</v>
      </c>
      <c r="C797" t="s">
        <v>4394</v>
      </c>
      <c r="D797" t="s">
        <v>2116</v>
      </c>
      <c r="E797" t="s">
        <v>4475</v>
      </c>
      <c r="F797" t="s">
        <v>2115</v>
      </c>
      <c r="G797" t="s">
        <v>7019</v>
      </c>
      <c r="H797" t="s">
        <v>2092</v>
      </c>
      <c r="I797" t="s">
        <v>2116</v>
      </c>
    </row>
    <row r="798" spans="1:9" x14ac:dyDescent="0.15">
      <c r="A798" t="s">
        <v>5068</v>
      </c>
      <c r="B798">
        <v>17361</v>
      </c>
      <c r="C798" t="s">
        <v>4394</v>
      </c>
      <c r="D798" t="s">
        <v>2118</v>
      </c>
      <c r="E798" t="s">
        <v>4475</v>
      </c>
      <c r="F798" t="s">
        <v>2117</v>
      </c>
      <c r="G798" t="s">
        <v>7020</v>
      </c>
      <c r="H798" t="s">
        <v>2092</v>
      </c>
      <c r="I798" t="s">
        <v>2118</v>
      </c>
    </row>
    <row r="799" spans="1:9" x14ac:dyDescent="0.15">
      <c r="A799" t="s">
        <v>5116</v>
      </c>
      <c r="B799">
        <v>17365</v>
      </c>
      <c r="C799" t="s">
        <v>4394</v>
      </c>
      <c r="D799" t="s">
        <v>2120</v>
      </c>
      <c r="E799" t="s">
        <v>4475</v>
      </c>
      <c r="F799" t="s">
        <v>2119</v>
      </c>
      <c r="G799" t="s">
        <v>7021</v>
      </c>
      <c r="H799" t="s">
        <v>2092</v>
      </c>
      <c r="I799" t="s">
        <v>2120</v>
      </c>
    </row>
    <row r="800" spans="1:9" x14ac:dyDescent="0.15">
      <c r="A800" t="s">
        <v>5164</v>
      </c>
      <c r="B800">
        <v>17384</v>
      </c>
      <c r="C800" t="s">
        <v>4394</v>
      </c>
      <c r="D800" t="s">
        <v>2122</v>
      </c>
      <c r="E800" t="s">
        <v>4475</v>
      </c>
      <c r="F800" t="s">
        <v>2121</v>
      </c>
      <c r="G800" t="s">
        <v>7022</v>
      </c>
      <c r="H800" t="s">
        <v>2092</v>
      </c>
      <c r="I800" t="s">
        <v>2122</v>
      </c>
    </row>
    <row r="801" spans="1:9" x14ac:dyDescent="0.15">
      <c r="A801" t="s">
        <v>5211</v>
      </c>
      <c r="B801">
        <v>17386</v>
      </c>
      <c r="C801" t="s">
        <v>4394</v>
      </c>
      <c r="D801" t="s">
        <v>2124</v>
      </c>
      <c r="E801" t="s">
        <v>4475</v>
      </c>
      <c r="F801" t="s">
        <v>2123</v>
      </c>
      <c r="G801" t="s">
        <v>7023</v>
      </c>
      <c r="H801" t="s">
        <v>2092</v>
      </c>
      <c r="I801" t="s">
        <v>2124</v>
      </c>
    </row>
    <row r="802" spans="1:9" x14ac:dyDescent="0.15">
      <c r="A802" t="s">
        <v>5258</v>
      </c>
      <c r="B802">
        <v>17407</v>
      </c>
      <c r="C802" t="s">
        <v>4394</v>
      </c>
      <c r="D802" t="s">
        <v>2126</v>
      </c>
      <c r="E802" t="s">
        <v>4475</v>
      </c>
      <c r="F802" t="s">
        <v>2125</v>
      </c>
      <c r="G802" t="s">
        <v>7024</v>
      </c>
      <c r="H802" t="s">
        <v>2092</v>
      </c>
      <c r="I802" t="s">
        <v>2126</v>
      </c>
    </row>
    <row r="803" spans="1:9" x14ac:dyDescent="0.15">
      <c r="A803" t="s">
        <v>5305</v>
      </c>
      <c r="B803">
        <v>17461</v>
      </c>
      <c r="C803" t="s">
        <v>4394</v>
      </c>
      <c r="D803" t="s">
        <v>2128</v>
      </c>
      <c r="E803" t="s">
        <v>4475</v>
      </c>
      <c r="F803" t="s">
        <v>2127</v>
      </c>
      <c r="G803" t="s">
        <v>7025</v>
      </c>
      <c r="H803" t="s">
        <v>2092</v>
      </c>
      <c r="I803" t="s">
        <v>2128</v>
      </c>
    </row>
    <row r="804" spans="1:9" x14ac:dyDescent="0.15">
      <c r="A804" t="s">
        <v>5350</v>
      </c>
      <c r="B804">
        <v>17463</v>
      </c>
      <c r="C804" t="s">
        <v>4394</v>
      </c>
      <c r="D804" t="s">
        <v>2130</v>
      </c>
      <c r="E804" t="s">
        <v>4475</v>
      </c>
      <c r="F804" t="s">
        <v>2129</v>
      </c>
      <c r="G804" t="s">
        <v>7026</v>
      </c>
      <c r="H804" t="s">
        <v>2092</v>
      </c>
      <c r="I804" t="s">
        <v>2130</v>
      </c>
    </row>
    <row r="805" spans="1:9" x14ac:dyDescent="0.15">
      <c r="A805" t="s">
        <v>4444</v>
      </c>
      <c r="B805">
        <v>18000</v>
      </c>
      <c r="C805" t="s">
        <v>4395</v>
      </c>
      <c r="D805" t="s">
        <v>2132</v>
      </c>
      <c r="E805" t="s">
        <v>4426</v>
      </c>
      <c r="F805" t="s">
        <v>2131</v>
      </c>
      <c r="G805" t="s">
        <v>7027</v>
      </c>
      <c r="H805" t="s">
        <v>2132</v>
      </c>
    </row>
    <row r="806" spans="1:9" x14ac:dyDescent="0.15">
      <c r="A806" t="s">
        <v>4493</v>
      </c>
      <c r="B806">
        <v>18201</v>
      </c>
      <c r="C806" t="s">
        <v>4395</v>
      </c>
      <c r="D806" t="s">
        <v>2134</v>
      </c>
      <c r="E806" t="s">
        <v>4475</v>
      </c>
      <c r="F806" t="s">
        <v>2133</v>
      </c>
      <c r="G806" t="s">
        <v>7028</v>
      </c>
      <c r="H806" t="s">
        <v>2132</v>
      </c>
      <c r="I806" t="s">
        <v>2134</v>
      </c>
    </row>
    <row r="807" spans="1:9" x14ac:dyDescent="0.15">
      <c r="A807" t="s">
        <v>4541</v>
      </c>
      <c r="B807">
        <v>18202</v>
      </c>
      <c r="C807" t="s">
        <v>4395</v>
      </c>
      <c r="D807" t="s">
        <v>2136</v>
      </c>
      <c r="E807" t="s">
        <v>4475</v>
      </c>
      <c r="F807" t="s">
        <v>2135</v>
      </c>
      <c r="G807" t="s">
        <v>7029</v>
      </c>
      <c r="H807" t="s">
        <v>2132</v>
      </c>
      <c r="I807" t="s">
        <v>2136</v>
      </c>
    </row>
    <row r="808" spans="1:9" x14ac:dyDescent="0.15">
      <c r="A808" t="s">
        <v>4589</v>
      </c>
      <c r="B808">
        <v>18204</v>
      </c>
      <c r="C808" t="s">
        <v>4395</v>
      </c>
      <c r="D808" t="s">
        <v>2138</v>
      </c>
      <c r="E808" t="s">
        <v>4475</v>
      </c>
      <c r="F808" t="s">
        <v>2137</v>
      </c>
      <c r="G808" t="s">
        <v>7030</v>
      </c>
      <c r="H808" t="s">
        <v>2132</v>
      </c>
      <c r="I808" t="s">
        <v>2138</v>
      </c>
    </row>
    <row r="809" spans="1:9" x14ac:dyDescent="0.15">
      <c r="A809" t="s">
        <v>4637</v>
      </c>
      <c r="B809">
        <v>18205</v>
      </c>
      <c r="C809" t="s">
        <v>4395</v>
      </c>
      <c r="D809" t="s">
        <v>2140</v>
      </c>
      <c r="E809" t="s">
        <v>4475</v>
      </c>
      <c r="F809" t="s">
        <v>2139</v>
      </c>
      <c r="G809" t="s">
        <v>7031</v>
      </c>
      <c r="H809" t="s">
        <v>2132</v>
      </c>
      <c r="I809" t="s">
        <v>2140</v>
      </c>
    </row>
    <row r="810" spans="1:9" x14ac:dyDescent="0.15">
      <c r="A810" t="s">
        <v>4685</v>
      </c>
      <c r="B810">
        <v>18206</v>
      </c>
      <c r="C810" t="s">
        <v>4395</v>
      </c>
      <c r="D810" t="s">
        <v>2142</v>
      </c>
      <c r="E810" t="s">
        <v>4475</v>
      </c>
      <c r="F810" t="s">
        <v>2141</v>
      </c>
      <c r="G810" t="s">
        <v>7032</v>
      </c>
      <c r="H810" t="s">
        <v>2132</v>
      </c>
      <c r="I810" t="s">
        <v>2142</v>
      </c>
    </row>
    <row r="811" spans="1:9" x14ac:dyDescent="0.15">
      <c r="A811" t="s">
        <v>4733</v>
      </c>
      <c r="B811">
        <v>18207</v>
      </c>
      <c r="C811" t="s">
        <v>4395</v>
      </c>
      <c r="D811" t="s">
        <v>2144</v>
      </c>
      <c r="E811" t="s">
        <v>4475</v>
      </c>
      <c r="F811" t="s">
        <v>2143</v>
      </c>
      <c r="G811" t="s">
        <v>7033</v>
      </c>
      <c r="H811" t="s">
        <v>2132</v>
      </c>
      <c r="I811" t="s">
        <v>2144</v>
      </c>
    </row>
    <row r="812" spans="1:9" x14ac:dyDescent="0.15">
      <c r="A812" t="s">
        <v>4781</v>
      </c>
      <c r="B812">
        <v>18208</v>
      </c>
      <c r="C812" t="s">
        <v>4395</v>
      </c>
      <c r="D812" t="s">
        <v>2146</v>
      </c>
      <c r="E812" t="s">
        <v>4475</v>
      </c>
      <c r="F812" t="s">
        <v>2145</v>
      </c>
      <c r="G812" t="s">
        <v>7034</v>
      </c>
      <c r="H812" t="s">
        <v>2132</v>
      </c>
      <c r="I812" t="s">
        <v>2146</v>
      </c>
    </row>
    <row r="813" spans="1:9" x14ac:dyDescent="0.15">
      <c r="A813" t="s">
        <v>4829</v>
      </c>
      <c r="B813">
        <v>18209</v>
      </c>
      <c r="C813" t="s">
        <v>4395</v>
      </c>
      <c r="D813" t="s">
        <v>2148</v>
      </c>
      <c r="E813" t="s">
        <v>4475</v>
      </c>
      <c r="F813" t="s">
        <v>2147</v>
      </c>
      <c r="G813" t="s">
        <v>7035</v>
      </c>
      <c r="H813" t="s">
        <v>2132</v>
      </c>
      <c r="I813" t="s">
        <v>2148</v>
      </c>
    </row>
    <row r="814" spans="1:9" x14ac:dyDescent="0.15">
      <c r="A814" t="s">
        <v>4877</v>
      </c>
      <c r="B814">
        <v>18210</v>
      </c>
      <c r="C814" t="s">
        <v>4395</v>
      </c>
      <c r="D814" t="s">
        <v>2150</v>
      </c>
      <c r="E814" t="s">
        <v>4475</v>
      </c>
      <c r="F814" t="s">
        <v>2149</v>
      </c>
      <c r="G814" t="s">
        <v>7036</v>
      </c>
      <c r="H814" t="s">
        <v>2132</v>
      </c>
      <c r="I814" t="s">
        <v>2150</v>
      </c>
    </row>
    <row r="815" spans="1:9" x14ac:dyDescent="0.15">
      <c r="A815" t="s">
        <v>4925</v>
      </c>
      <c r="B815">
        <v>18322</v>
      </c>
      <c r="C815" t="s">
        <v>4395</v>
      </c>
      <c r="D815" t="s">
        <v>2152</v>
      </c>
      <c r="E815" t="s">
        <v>4475</v>
      </c>
      <c r="F815" t="s">
        <v>2151</v>
      </c>
      <c r="G815" t="s">
        <v>7037</v>
      </c>
      <c r="H815" t="s">
        <v>2132</v>
      </c>
      <c r="I815" t="s">
        <v>2152</v>
      </c>
    </row>
    <row r="816" spans="1:9" x14ac:dyDescent="0.15">
      <c r="A816" t="s">
        <v>4973</v>
      </c>
      <c r="B816">
        <v>18382</v>
      </c>
      <c r="C816" t="s">
        <v>4395</v>
      </c>
      <c r="D816" t="s">
        <v>857</v>
      </c>
      <c r="E816" t="s">
        <v>4475</v>
      </c>
      <c r="F816" t="s">
        <v>2153</v>
      </c>
      <c r="G816" t="s">
        <v>7038</v>
      </c>
      <c r="H816" t="s">
        <v>2132</v>
      </c>
      <c r="I816" t="s">
        <v>857</v>
      </c>
    </row>
    <row r="817" spans="1:9" x14ac:dyDescent="0.15">
      <c r="A817" t="s">
        <v>5021</v>
      </c>
      <c r="B817">
        <v>18404</v>
      </c>
      <c r="C817" t="s">
        <v>4395</v>
      </c>
      <c r="D817" t="s">
        <v>2155</v>
      </c>
      <c r="E817" t="s">
        <v>4475</v>
      </c>
      <c r="F817" t="s">
        <v>2154</v>
      </c>
      <c r="G817" t="s">
        <v>7039</v>
      </c>
      <c r="H817" t="s">
        <v>2132</v>
      </c>
      <c r="I817" t="s">
        <v>2155</v>
      </c>
    </row>
    <row r="818" spans="1:9" x14ac:dyDescent="0.15">
      <c r="A818" t="s">
        <v>5069</v>
      </c>
      <c r="B818">
        <v>18423</v>
      </c>
      <c r="C818" t="s">
        <v>4395</v>
      </c>
      <c r="D818" t="s">
        <v>2157</v>
      </c>
      <c r="E818" t="s">
        <v>4475</v>
      </c>
      <c r="F818" t="s">
        <v>2156</v>
      </c>
      <c r="G818" t="s">
        <v>7040</v>
      </c>
      <c r="H818" t="s">
        <v>2132</v>
      </c>
      <c r="I818" t="s">
        <v>2157</v>
      </c>
    </row>
    <row r="819" spans="1:9" x14ac:dyDescent="0.15">
      <c r="A819" t="s">
        <v>5117</v>
      </c>
      <c r="B819">
        <v>18442</v>
      </c>
      <c r="C819" t="s">
        <v>4395</v>
      </c>
      <c r="D819" t="s">
        <v>2159</v>
      </c>
      <c r="E819" t="s">
        <v>4475</v>
      </c>
      <c r="F819" t="s">
        <v>2158</v>
      </c>
      <c r="G819" t="s">
        <v>7041</v>
      </c>
      <c r="H819" t="s">
        <v>2132</v>
      </c>
      <c r="I819" t="s">
        <v>2159</v>
      </c>
    </row>
    <row r="820" spans="1:9" x14ac:dyDescent="0.15">
      <c r="A820" t="s">
        <v>5165</v>
      </c>
      <c r="B820">
        <v>18481</v>
      </c>
      <c r="C820" t="s">
        <v>4395</v>
      </c>
      <c r="D820" t="s">
        <v>2161</v>
      </c>
      <c r="E820" t="s">
        <v>4475</v>
      </c>
      <c r="F820" t="s">
        <v>2160</v>
      </c>
      <c r="G820" t="s">
        <v>7042</v>
      </c>
      <c r="H820" t="s">
        <v>2132</v>
      </c>
      <c r="I820" t="s">
        <v>2161</v>
      </c>
    </row>
    <row r="821" spans="1:9" x14ac:dyDescent="0.15">
      <c r="A821" t="s">
        <v>5212</v>
      </c>
      <c r="B821">
        <v>18483</v>
      </c>
      <c r="C821" t="s">
        <v>4395</v>
      </c>
      <c r="D821" t="s">
        <v>2163</v>
      </c>
      <c r="E821" t="s">
        <v>4475</v>
      </c>
      <c r="F821" t="s">
        <v>2162</v>
      </c>
      <c r="G821" t="s">
        <v>7043</v>
      </c>
      <c r="H821" t="s">
        <v>2132</v>
      </c>
      <c r="I821" t="s">
        <v>2163</v>
      </c>
    </row>
    <row r="822" spans="1:9" x14ac:dyDescent="0.15">
      <c r="A822" t="s">
        <v>5259</v>
      </c>
      <c r="B822">
        <v>18501</v>
      </c>
      <c r="C822" t="s">
        <v>4395</v>
      </c>
      <c r="D822" t="s">
        <v>2165</v>
      </c>
      <c r="E822" t="s">
        <v>4475</v>
      </c>
      <c r="F822" t="s">
        <v>2164</v>
      </c>
      <c r="G822" t="s">
        <v>7044</v>
      </c>
      <c r="H822" t="s">
        <v>2132</v>
      </c>
      <c r="I822" t="s">
        <v>2165</v>
      </c>
    </row>
    <row r="823" spans="1:9" x14ac:dyDescent="0.15">
      <c r="A823" t="s">
        <v>4445</v>
      </c>
      <c r="B823">
        <v>19000</v>
      </c>
      <c r="C823" t="s">
        <v>4396</v>
      </c>
      <c r="D823" t="s">
        <v>2167</v>
      </c>
      <c r="E823" t="s">
        <v>4426</v>
      </c>
      <c r="F823" t="s">
        <v>2166</v>
      </c>
      <c r="G823" t="s">
        <v>7045</v>
      </c>
      <c r="H823" t="s">
        <v>2167</v>
      </c>
    </row>
    <row r="824" spans="1:9" x14ac:dyDescent="0.15">
      <c r="A824" t="s">
        <v>4494</v>
      </c>
      <c r="B824">
        <v>19201</v>
      </c>
      <c r="C824" t="s">
        <v>4396</v>
      </c>
      <c r="D824" t="s">
        <v>2169</v>
      </c>
      <c r="E824" t="s">
        <v>4475</v>
      </c>
      <c r="F824" t="s">
        <v>2168</v>
      </c>
      <c r="G824" t="s">
        <v>7046</v>
      </c>
      <c r="H824" t="s">
        <v>2167</v>
      </c>
      <c r="I824" t="s">
        <v>2169</v>
      </c>
    </row>
    <row r="825" spans="1:9" x14ac:dyDescent="0.15">
      <c r="A825" t="s">
        <v>4542</v>
      </c>
      <c r="B825">
        <v>19202</v>
      </c>
      <c r="C825" t="s">
        <v>4396</v>
      </c>
      <c r="D825" t="s">
        <v>2171</v>
      </c>
      <c r="E825" t="s">
        <v>4475</v>
      </c>
      <c r="F825" t="s">
        <v>2170</v>
      </c>
      <c r="G825" t="s">
        <v>7047</v>
      </c>
      <c r="H825" t="s">
        <v>2167</v>
      </c>
      <c r="I825" t="s">
        <v>2171</v>
      </c>
    </row>
    <row r="826" spans="1:9" x14ac:dyDescent="0.15">
      <c r="A826" t="s">
        <v>4590</v>
      </c>
      <c r="B826">
        <v>19204</v>
      </c>
      <c r="C826" t="s">
        <v>4396</v>
      </c>
      <c r="D826" t="s">
        <v>2173</v>
      </c>
      <c r="E826" t="s">
        <v>4475</v>
      </c>
      <c r="F826" t="s">
        <v>2172</v>
      </c>
      <c r="G826" t="s">
        <v>7048</v>
      </c>
      <c r="H826" t="s">
        <v>2167</v>
      </c>
      <c r="I826" t="s">
        <v>2173</v>
      </c>
    </row>
    <row r="827" spans="1:9" x14ac:dyDescent="0.15">
      <c r="A827" t="s">
        <v>4638</v>
      </c>
      <c r="B827">
        <v>19205</v>
      </c>
      <c r="C827" t="s">
        <v>4396</v>
      </c>
      <c r="D827" t="s">
        <v>2175</v>
      </c>
      <c r="E827" t="s">
        <v>4475</v>
      </c>
      <c r="F827" t="s">
        <v>2174</v>
      </c>
      <c r="G827" t="s">
        <v>7049</v>
      </c>
      <c r="H827" t="s">
        <v>2167</v>
      </c>
      <c r="I827" t="s">
        <v>2175</v>
      </c>
    </row>
    <row r="828" spans="1:9" x14ac:dyDescent="0.15">
      <c r="A828" t="s">
        <v>4686</v>
      </c>
      <c r="B828">
        <v>19206</v>
      </c>
      <c r="C828" t="s">
        <v>4396</v>
      </c>
      <c r="D828" t="s">
        <v>2177</v>
      </c>
      <c r="E828" t="s">
        <v>4475</v>
      </c>
      <c r="F828" t="s">
        <v>2176</v>
      </c>
      <c r="G828" t="s">
        <v>7050</v>
      </c>
      <c r="H828" t="s">
        <v>2167</v>
      </c>
      <c r="I828" t="s">
        <v>2177</v>
      </c>
    </row>
    <row r="829" spans="1:9" x14ac:dyDescent="0.15">
      <c r="A829" t="s">
        <v>4734</v>
      </c>
      <c r="B829">
        <v>19207</v>
      </c>
      <c r="C829" t="s">
        <v>4396</v>
      </c>
      <c r="D829" t="s">
        <v>2179</v>
      </c>
      <c r="E829" t="s">
        <v>4475</v>
      </c>
      <c r="F829" t="s">
        <v>2178</v>
      </c>
      <c r="G829" t="s">
        <v>7051</v>
      </c>
      <c r="H829" t="s">
        <v>2167</v>
      </c>
      <c r="I829" t="s">
        <v>2179</v>
      </c>
    </row>
    <row r="830" spans="1:9" x14ac:dyDescent="0.15">
      <c r="A830" t="s">
        <v>4782</v>
      </c>
      <c r="B830">
        <v>19208</v>
      </c>
      <c r="C830" t="s">
        <v>4396</v>
      </c>
      <c r="D830" t="s">
        <v>2181</v>
      </c>
      <c r="E830" t="s">
        <v>4475</v>
      </c>
      <c r="F830" t="s">
        <v>2180</v>
      </c>
      <c r="G830" t="s">
        <v>7052</v>
      </c>
      <c r="H830" t="s">
        <v>2167</v>
      </c>
      <c r="I830" t="s">
        <v>2181</v>
      </c>
    </row>
    <row r="831" spans="1:9" x14ac:dyDescent="0.15">
      <c r="A831" t="s">
        <v>4830</v>
      </c>
      <c r="B831">
        <v>19209</v>
      </c>
      <c r="C831" t="s">
        <v>4396</v>
      </c>
      <c r="D831" t="s">
        <v>2183</v>
      </c>
      <c r="E831" t="s">
        <v>4475</v>
      </c>
      <c r="F831" t="s">
        <v>2182</v>
      </c>
      <c r="G831" t="s">
        <v>7053</v>
      </c>
      <c r="H831" t="s">
        <v>2167</v>
      </c>
      <c r="I831" t="s">
        <v>2183</v>
      </c>
    </row>
    <row r="832" spans="1:9" x14ac:dyDescent="0.15">
      <c r="A832" t="s">
        <v>4878</v>
      </c>
      <c r="B832">
        <v>19210</v>
      </c>
      <c r="C832" t="s">
        <v>4396</v>
      </c>
      <c r="D832" t="s">
        <v>2185</v>
      </c>
      <c r="E832" t="s">
        <v>4475</v>
      </c>
      <c r="F832" t="s">
        <v>2184</v>
      </c>
      <c r="G832" t="s">
        <v>7054</v>
      </c>
      <c r="H832" t="s">
        <v>2167</v>
      </c>
      <c r="I832" t="s">
        <v>2185</v>
      </c>
    </row>
    <row r="833" spans="1:9" x14ac:dyDescent="0.15">
      <c r="A833" t="s">
        <v>4926</v>
      </c>
      <c r="B833">
        <v>19211</v>
      </c>
      <c r="C833" t="s">
        <v>4396</v>
      </c>
      <c r="D833" t="s">
        <v>2187</v>
      </c>
      <c r="E833" t="s">
        <v>4475</v>
      </c>
      <c r="F833" t="s">
        <v>2186</v>
      </c>
      <c r="G833" t="s">
        <v>7055</v>
      </c>
      <c r="H833" t="s">
        <v>2167</v>
      </c>
      <c r="I833" t="s">
        <v>2187</v>
      </c>
    </row>
    <row r="834" spans="1:9" x14ac:dyDescent="0.15">
      <c r="A834" t="s">
        <v>4974</v>
      </c>
      <c r="B834">
        <v>19212</v>
      </c>
      <c r="C834" t="s">
        <v>4396</v>
      </c>
      <c r="D834" t="s">
        <v>2189</v>
      </c>
      <c r="E834" t="s">
        <v>4475</v>
      </c>
      <c r="F834" t="s">
        <v>2188</v>
      </c>
      <c r="G834" t="s">
        <v>7056</v>
      </c>
      <c r="H834" t="s">
        <v>2167</v>
      </c>
      <c r="I834" t="s">
        <v>2189</v>
      </c>
    </row>
    <row r="835" spans="1:9" x14ac:dyDescent="0.15">
      <c r="A835" t="s">
        <v>5022</v>
      </c>
      <c r="B835">
        <v>19213</v>
      </c>
      <c r="C835" t="s">
        <v>4396</v>
      </c>
      <c r="D835" t="s">
        <v>2191</v>
      </c>
      <c r="E835" t="s">
        <v>4475</v>
      </c>
      <c r="F835" t="s">
        <v>2190</v>
      </c>
      <c r="G835" t="s">
        <v>7057</v>
      </c>
      <c r="H835" t="s">
        <v>2167</v>
      </c>
      <c r="I835" t="s">
        <v>2191</v>
      </c>
    </row>
    <row r="836" spans="1:9" x14ac:dyDescent="0.15">
      <c r="A836" t="s">
        <v>5070</v>
      </c>
      <c r="B836">
        <v>19214</v>
      </c>
      <c r="C836" t="s">
        <v>4396</v>
      </c>
      <c r="D836" t="s">
        <v>2193</v>
      </c>
      <c r="E836" t="s">
        <v>4475</v>
      </c>
      <c r="F836" t="s">
        <v>2192</v>
      </c>
      <c r="G836" t="s">
        <v>7058</v>
      </c>
      <c r="H836" t="s">
        <v>2167</v>
      </c>
      <c r="I836" t="s">
        <v>2193</v>
      </c>
    </row>
    <row r="837" spans="1:9" x14ac:dyDescent="0.15">
      <c r="A837" t="s">
        <v>5118</v>
      </c>
      <c r="B837">
        <v>19346</v>
      </c>
      <c r="C837" t="s">
        <v>4396</v>
      </c>
      <c r="D837" t="s">
        <v>2195</v>
      </c>
      <c r="E837" t="s">
        <v>4475</v>
      </c>
      <c r="F837" t="s">
        <v>2194</v>
      </c>
      <c r="G837" t="s">
        <v>7059</v>
      </c>
      <c r="H837" t="s">
        <v>2167</v>
      </c>
      <c r="I837" t="s">
        <v>2195</v>
      </c>
    </row>
    <row r="838" spans="1:9" x14ac:dyDescent="0.15">
      <c r="A838" t="s">
        <v>5166</v>
      </c>
      <c r="B838">
        <v>19364</v>
      </c>
      <c r="C838" t="s">
        <v>4396</v>
      </c>
      <c r="D838" t="s">
        <v>2197</v>
      </c>
      <c r="E838" t="s">
        <v>4475</v>
      </c>
      <c r="F838" t="s">
        <v>2196</v>
      </c>
      <c r="G838" t="s">
        <v>7060</v>
      </c>
      <c r="H838" t="s">
        <v>2167</v>
      </c>
      <c r="I838" t="s">
        <v>2197</v>
      </c>
    </row>
    <row r="839" spans="1:9" x14ac:dyDescent="0.15">
      <c r="A839" t="s">
        <v>5213</v>
      </c>
      <c r="B839">
        <v>19365</v>
      </c>
      <c r="C839" t="s">
        <v>4396</v>
      </c>
      <c r="D839" t="s">
        <v>2199</v>
      </c>
      <c r="E839" t="s">
        <v>4475</v>
      </c>
      <c r="F839" t="s">
        <v>2198</v>
      </c>
      <c r="G839" t="s">
        <v>7061</v>
      </c>
      <c r="H839" t="s">
        <v>2167</v>
      </c>
      <c r="I839" t="s">
        <v>2199</v>
      </c>
    </row>
    <row r="840" spans="1:9" x14ac:dyDescent="0.15">
      <c r="A840" t="s">
        <v>5260</v>
      </c>
      <c r="B840">
        <v>19366</v>
      </c>
      <c r="C840" t="s">
        <v>4396</v>
      </c>
      <c r="D840" t="s">
        <v>967</v>
      </c>
      <c r="E840" t="s">
        <v>4475</v>
      </c>
      <c r="F840" t="s">
        <v>2200</v>
      </c>
      <c r="G840" t="s">
        <v>7062</v>
      </c>
      <c r="H840" t="s">
        <v>2167</v>
      </c>
      <c r="I840" t="s">
        <v>967</v>
      </c>
    </row>
    <row r="841" spans="1:9" x14ac:dyDescent="0.15">
      <c r="A841" t="s">
        <v>5306</v>
      </c>
      <c r="B841">
        <v>19368</v>
      </c>
      <c r="C841" t="s">
        <v>4396</v>
      </c>
      <c r="D841" t="s">
        <v>2202</v>
      </c>
      <c r="E841" t="s">
        <v>4475</v>
      </c>
      <c r="F841" t="s">
        <v>2201</v>
      </c>
      <c r="G841" t="s">
        <v>7063</v>
      </c>
      <c r="H841" t="s">
        <v>2167</v>
      </c>
      <c r="I841" t="s">
        <v>2202</v>
      </c>
    </row>
    <row r="842" spans="1:9" x14ac:dyDescent="0.15">
      <c r="A842" t="s">
        <v>5351</v>
      </c>
      <c r="B842">
        <v>19384</v>
      </c>
      <c r="C842" t="s">
        <v>4396</v>
      </c>
      <c r="D842" t="s">
        <v>2204</v>
      </c>
      <c r="E842" t="s">
        <v>4475</v>
      </c>
      <c r="F842" t="s">
        <v>2203</v>
      </c>
      <c r="G842" t="s">
        <v>7064</v>
      </c>
      <c r="H842" t="s">
        <v>2167</v>
      </c>
      <c r="I842" t="s">
        <v>2204</v>
      </c>
    </row>
    <row r="843" spans="1:9" x14ac:dyDescent="0.15">
      <c r="A843" t="s">
        <v>5394</v>
      </c>
      <c r="B843">
        <v>19422</v>
      </c>
      <c r="C843" t="s">
        <v>4396</v>
      </c>
      <c r="D843" t="s">
        <v>2206</v>
      </c>
      <c r="E843" t="s">
        <v>4475</v>
      </c>
      <c r="F843" t="s">
        <v>2205</v>
      </c>
      <c r="G843" t="s">
        <v>7065</v>
      </c>
      <c r="H843" t="s">
        <v>2167</v>
      </c>
      <c r="I843" t="s">
        <v>2206</v>
      </c>
    </row>
    <row r="844" spans="1:9" x14ac:dyDescent="0.15">
      <c r="A844" t="s">
        <v>5433</v>
      </c>
      <c r="B844">
        <v>19423</v>
      </c>
      <c r="C844" t="s">
        <v>4396</v>
      </c>
      <c r="D844" t="s">
        <v>2208</v>
      </c>
      <c r="E844" t="s">
        <v>4475</v>
      </c>
      <c r="F844" t="s">
        <v>2207</v>
      </c>
      <c r="G844" t="s">
        <v>7066</v>
      </c>
      <c r="H844" t="s">
        <v>2167</v>
      </c>
      <c r="I844" t="s">
        <v>2208</v>
      </c>
    </row>
    <row r="845" spans="1:9" x14ac:dyDescent="0.15">
      <c r="A845" t="s">
        <v>5470</v>
      </c>
      <c r="B845">
        <v>19424</v>
      </c>
      <c r="C845" t="s">
        <v>4396</v>
      </c>
      <c r="D845" t="s">
        <v>2210</v>
      </c>
      <c r="E845" t="s">
        <v>4475</v>
      </c>
      <c r="F845" t="s">
        <v>2209</v>
      </c>
      <c r="G845" t="s">
        <v>7067</v>
      </c>
      <c r="H845" t="s">
        <v>2167</v>
      </c>
      <c r="I845" t="s">
        <v>2210</v>
      </c>
    </row>
    <row r="846" spans="1:9" x14ac:dyDescent="0.15">
      <c r="A846" t="s">
        <v>5506</v>
      </c>
      <c r="B846">
        <v>19425</v>
      </c>
      <c r="C846" t="s">
        <v>4396</v>
      </c>
      <c r="D846" t="s">
        <v>2212</v>
      </c>
      <c r="E846" t="s">
        <v>4475</v>
      </c>
      <c r="F846" t="s">
        <v>2211</v>
      </c>
      <c r="G846" t="s">
        <v>7068</v>
      </c>
      <c r="H846" t="s">
        <v>2167</v>
      </c>
      <c r="I846" t="s">
        <v>2212</v>
      </c>
    </row>
    <row r="847" spans="1:9" x14ac:dyDescent="0.15">
      <c r="A847" t="s">
        <v>5542</v>
      </c>
      <c r="B847">
        <v>19429</v>
      </c>
      <c r="C847" t="s">
        <v>4396</v>
      </c>
      <c r="D847" t="s">
        <v>2214</v>
      </c>
      <c r="E847" t="s">
        <v>4475</v>
      </c>
      <c r="F847" t="s">
        <v>2213</v>
      </c>
      <c r="G847" t="s">
        <v>7069</v>
      </c>
      <c r="H847" t="s">
        <v>2167</v>
      </c>
      <c r="I847" t="s">
        <v>2214</v>
      </c>
    </row>
    <row r="848" spans="1:9" x14ac:dyDescent="0.15">
      <c r="A848" t="s">
        <v>5577</v>
      </c>
      <c r="B848">
        <v>19430</v>
      </c>
      <c r="C848" t="s">
        <v>4396</v>
      </c>
      <c r="D848" t="s">
        <v>2216</v>
      </c>
      <c r="E848" t="s">
        <v>4475</v>
      </c>
      <c r="F848" t="s">
        <v>2215</v>
      </c>
      <c r="G848" t="s">
        <v>7070</v>
      </c>
      <c r="H848" t="s">
        <v>2167</v>
      </c>
      <c r="I848" t="s">
        <v>2216</v>
      </c>
    </row>
    <row r="849" spans="1:9" x14ac:dyDescent="0.15">
      <c r="A849" t="s">
        <v>5609</v>
      </c>
      <c r="B849">
        <v>19442</v>
      </c>
      <c r="C849" t="s">
        <v>4396</v>
      </c>
      <c r="D849" t="s">
        <v>2218</v>
      </c>
      <c r="E849" t="s">
        <v>4475</v>
      </c>
      <c r="F849" t="s">
        <v>2217</v>
      </c>
      <c r="G849" t="s">
        <v>7071</v>
      </c>
      <c r="H849" t="s">
        <v>2167</v>
      </c>
      <c r="I849" t="s">
        <v>2218</v>
      </c>
    </row>
    <row r="850" spans="1:9" x14ac:dyDescent="0.15">
      <c r="A850" t="s">
        <v>5641</v>
      </c>
      <c r="B850">
        <v>19443</v>
      </c>
      <c r="C850" t="s">
        <v>4396</v>
      </c>
      <c r="D850" t="s">
        <v>2220</v>
      </c>
      <c r="E850" t="s">
        <v>4475</v>
      </c>
      <c r="F850" t="s">
        <v>2219</v>
      </c>
      <c r="G850" t="s">
        <v>7072</v>
      </c>
      <c r="H850" t="s">
        <v>2167</v>
      </c>
      <c r="I850" t="s">
        <v>2220</v>
      </c>
    </row>
    <row r="851" spans="1:9" x14ac:dyDescent="0.15">
      <c r="A851" t="s">
        <v>4446</v>
      </c>
      <c r="B851">
        <v>20000</v>
      </c>
      <c r="C851" t="s">
        <v>4397</v>
      </c>
      <c r="D851" t="s">
        <v>2222</v>
      </c>
      <c r="E851" t="s">
        <v>4426</v>
      </c>
      <c r="F851" t="s">
        <v>2221</v>
      </c>
      <c r="G851" t="s">
        <v>7073</v>
      </c>
      <c r="H851" t="s">
        <v>2222</v>
      </c>
    </row>
    <row r="852" spans="1:9" x14ac:dyDescent="0.15">
      <c r="A852" t="s">
        <v>4495</v>
      </c>
      <c r="B852">
        <v>20201</v>
      </c>
      <c r="C852" t="s">
        <v>4397</v>
      </c>
      <c r="D852" t="s">
        <v>2224</v>
      </c>
      <c r="E852" t="s">
        <v>4475</v>
      </c>
      <c r="F852" t="s">
        <v>2223</v>
      </c>
      <c r="G852" t="s">
        <v>7074</v>
      </c>
      <c r="H852" t="s">
        <v>2222</v>
      </c>
      <c r="I852" t="s">
        <v>2224</v>
      </c>
    </row>
    <row r="853" spans="1:9" x14ac:dyDescent="0.15">
      <c r="A853" t="s">
        <v>4543</v>
      </c>
      <c r="B853">
        <v>20202</v>
      </c>
      <c r="C853" t="s">
        <v>4397</v>
      </c>
      <c r="D853" t="s">
        <v>2226</v>
      </c>
      <c r="E853" t="s">
        <v>4475</v>
      </c>
      <c r="F853" t="s">
        <v>2225</v>
      </c>
      <c r="G853" t="s">
        <v>7075</v>
      </c>
      <c r="H853" t="s">
        <v>2222</v>
      </c>
      <c r="I853" t="s">
        <v>2226</v>
      </c>
    </row>
    <row r="854" spans="1:9" x14ac:dyDescent="0.15">
      <c r="A854" t="s">
        <v>4591</v>
      </c>
      <c r="B854">
        <v>20203</v>
      </c>
      <c r="C854" t="s">
        <v>4397</v>
      </c>
      <c r="D854" t="s">
        <v>2228</v>
      </c>
      <c r="E854" t="s">
        <v>4475</v>
      </c>
      <c r="F854" t="s">
        <v>2227</v>
      </c>
      <c r="G854" t="s">
        <v>7076</v>
      </c>
      <c r="H854" t="s">
        <v>2222</v>
      </c>
      <c r="I854" t="s">
        <v>2228</v>
      </c>
    </row>
    <row r="855" spans="1:9" x14ac:dyDescent="0.15">
      <c r="A855" t="s">
        <v>4639</v>
      </c>
      <c r="B855">
        <v>20204</v>
      </c>
      <c r="C855" t="s">
        <v>4397</v>
      </c>
      <c r="D855" t="s">
        <v>2230</v>
      </c>
      <c r="E855" t="s">
        <v>4475</v>
      </c>
      <c r="F855" t="s">
        <v>2229</v>
      </c>
      <c r="G855" t="s">
        <v>7077</v>
      </c>
      <c r="H855" t="s">
        <v>2222</v>
      </c>
      <c r="I855" t="s">
        <v>2230</v>
      </c>
    </row>
    <row r="856" spans="1:9" x14ac:dyDescent="0.15">
      <c r="A856" t="s">
        <v>4687</v>
      </c>
      <c r="B856">
        <v>20205</v>
      </c>
      <c r="C856" t="s">
        <v>4397</v>
      </c>
      <c r="D856" t="s">
        <v>2232</v>
      </c>
      <c r="E856" t="s">
        <v>4475</v>
      </c>
      <c r="F856" t="s">
        <v>2231</v>
      </c>
      <c r="G856" t="s">
        <v>7078</v>
      </c>
      <c r="H856" t="s">
        <v>2222</v>
      </c>
      <c r="I856" t="s">
        <v>2232</v>
      </c>
    </row>
    <row r="857" spans="1:9" x14ac:dyDescent="0.15">
      <c r="A857" t="s">
        <v>4735</v>
      </c>
      <c r="B857">
        <v>20206</v>
      </c>
      <c r="C857" t="s">
        <v>4397</v>
      </c>
      <c r="D857" t="s">
        <v>2234</v>
      </c>
      <c r="E857" t="s">
        <v>4475</v>
      </c>
      <c r="F857" t="s">
        <v>2233</v>
      </c>
      <c r="G857" t="s">
        <v>7079</v>
      </c>
      <c r="H857" t="s">
        <v>2222</v>
      </c>
      <c r="I857" t="s">
        <v>2234</v>
      </c>
    </row>
    <row r="858" spans="1:9" x14ac:dyDescent="0.15">
      <c r="A858" t="s">
        <v>4783</v>
      </c>
      <c r="B858">
        <v>20207</v>
      </c>
      <c r="C858" t="s">
        <v>4397</v>
      </c>
      <c r="D858" t="s">
        <v>2236</v>
      </c>
      <c r="E858" t="s">
        <v>4475</v>
      </c>
      <c r="F858" t="s">
        <v>2235</v>
      </c>
      <c r="G858" t="s">
        <v>7080</v>
      </c>
      <c r="H858" t="s">
        <v>2222</v>
      </c>
      <c r="I858" t="s">
        <v>2236</v>
      </c>
    </row>
    <row r="859" spans="1:9" x14ac:dyDescent="0.15">
      <c r="A859" t="s">
        <v>4831</v>
      </c>
      <c r="B859">
        <v>20208</v>
      </c>
      <c r="C859" t="s">
        <v>4397</v>
      </c>
      <c r="D859" t="s">
        <v>2238</v>
      </c>
      <c r="E859" t="s">
        <v>4475</v>
      </c>
      <c r="F859" t="s">
        <v>2237</v>
      </c>
      <c r="G859" t="s">
        <v>7081</v>
      </c>
      <c r="H859" t="s">
        <v>2222</v>
      </c>
      <c r="I859" t="s">
        <v>2238</v>
      </c>
    </row>
    <row r="860" spans="1:9" x14ac:dyDescent="0.15">
      <c r="A860" t="s">
        <v>4879</v>
      </c>
      <c r="B860">
        <v>20209</v>
      </c>
      <c r="C860" t="s">
        <v>4397</v>
      </c>
      <c r="D860" t="s">
        <v>2240</v>
      </c>
      <c r="E860" t="s">
        <v>4475</v>
      </c>
      <c r="F860" t="s">
        <v>2239</v>
      </c>
      <c r="G860" t="s">
        <v>7082</v>
      </c>
      <c r="H860" t="s">
        <v>2222</v>
      </c>
      <c r="I860" t="s">
        <v>2240</v>
      </c>
    </row>
    <row r="861" spans="1:9" x14ac:dyDescent="0.15">
      <c r="A861" t="s">
        <v>4927</v>
      </c>
      <c r="B861">
        <v>20210</v>
      </c>
      <c r="C861" t="s">
        <v>4397</v>
      </c>
      <c r="D861" t="s">
        <v>2242</v>
      </c>
      <c r="E861" t="s">
        <v>4475</v>
      </c>
      <c r="F861" t="s">
        <v>2241</v>
      </c>
      <c r="G861" t="s">
        <v>7083</v>
      </c>
      <c r="H861" t="s">
        <v>2222</v>
      </c>
      <c r="I861" t="s">
        <v>2242</v>
      </c>
    </row>
    <row r="862" spans="1:9" x14ac:dyDescent="0.15">
      <c r="A862" t="s">
        <v>4975</v>
      </c>
      <c r="B862">
        <v>20211</v>
      </c>
      <c r="C862" t="s">
        <v>4397</v>
      </c>
      <c r="D862" t="s">
        <v>2244</v>
      </c>
      <c r="E862" t="s">
        <v>4475</v>
      </c>
      <c r="F862" t="s">
        <v>2243</v>
      </c>
      <c r="G862" t="s">
        <v>7084</v>
      </c>
      <c r="H862" t="s">
        <v>2222</v>
      </c>
      <c r="I862" t="s">
        <v>2244</v>
      </c>
    </row>
    <row r="863" spans="1:9" x14ac:dyDescent="0.15">
      <c r="A863" t="s">
        <v>5023</v>
      </c>
      <c r="B863">
        <v>20212</v>
      </c>
      <c r="C863" t="s">
        <v>4397</v>
      </c>
      <c r="D863" t="s">
        <v>2246</v>
      </c>
      <c r="E863" t="s">
        <v>4475</v>
      </c>
      <c r="F863" t="s">
        <v>2245</v>
      </c>
      <c r="G863" t="s">
        <v>7085</v>
      </c>
      <c r="H863" t="s">
        <v>2222</v>
      </c>
      <c r="I863" t="s">
        <v>2246</v>
      </c>
    </row>
    <row r="864" spans="1:9" x14ac:dyDescent="0.15">
      <c r="A864" t="s">
        <v>5071</v>
      </c>
      <c r="B864">
        <v>20213</v>
      </c>
      <c r="C864" t="s">
        <v>4397</v>
      </c>
      <c r="D864" t="s">
        <v>2248</v>
      </c>
      <c r="E864" t="s">
        <v>4475</v>
      </c>
      <c r="F864" t="s">
        <v>2247</v>
      </c>
      <c r="G864" t="s">
        <v>7086</v>
      </c>
      <c r="H864" t="s">
        <v>2222</v>
      </c>
      <c r="I864" t="s">
        <v>2248</v>
      </c>
    </row>
    <row r="865" spans="1:9" x14ac:dyDescent="0.15">
      <c r="A865" t="s">
        <v>5119</v>
      </c>
      <c r="B865">
        <v>20214</v>
      </c>
      <c r="C865" t="s">
        <v>4397</v>
      </c>
      <c r="D865" t="s">
        <v>2250</v>
      </c>
      <c r="E865" t="s">
        <v>4475</v>
      </c>
      <c r="F865" t="s">
        <v>2249</v>
      </c>
      <c r="G865" t="s">
        <v>7087</v>
      </c>
      <c r="H865" t="s">
        <v>2222</v>
      </c>
      <c r="I865" t="s">
        <v>2250</v>
      </c>
    </row>
    <row r="866" spans="1:9" x14ac:dyDescent="0.15">
      <c r="A866" t="s">
        <v>5167</v>
      </c>
      <c r="B866">
        <v>20215</v>
      </c>
      <c r="C866" t="s">
        <v>4397</v>
      </c>
      <c r="D866" t="s">
        <v>2252</v>
      </c>
      <c r="E866" t="s">
        <v>4475</v>
      </c>
      <c r="F866" t="s">
        <v>2251</v>
      </c>
      <c r="G866" t="s">
        <v>7088</v>
      </c>
      <c r="H866" t="s">
        <v>2222</v>
      </c>
      <c r="I866" t="s">
        <v>2252</v>
      </c>
    </row>
    <row r="867" spans="1:9" x14ac:dyDescent="0.15">
      <c r="A867" t="s">
        <v>5214</v>
      </c>
      <c r="B867">
        <v>20217</v>
      </c>
      <c r="C867" t="s">
        <v>4397</v>
      </c>
      <c r="D867" t="s">
        <v>2254</v>
      </c>
      <c r="E867" t="s">
        <v>4475</v>
      </c>
      <c r="F867" t="s">
        <v>2253</v>
      </c>
      <c r="G867" t="s">
        <v>7089</v>
      </c>
      <c r="H867" t="s">
        <v>2222</v>
      </c>
      <c r="I867" t="s">
        <v>2254</v>
      </c>
    </row>
    <row r="868" spans="1:9" x14ac:dyDescent="0.15">
      <c r="A868" t="s">
        <v>5261</v>
      </c>
      <c r="B868">
        <v>20218</v>
      </c>
      <c r="C868" t="s">
        <v>4397</v>
      </c>
      <c r="D868" t="s">
        <v>2256</v>
      </c>
      <c r="E868" t="s">
        <v>4475</v>
      </c>
      <c r="F868" t="s">
        <v>2255</v>
      </c>
      <c r="G868" t="s">
        <v>7090</v>
      </c>
      <c r="H868" t="s">
        <v>2222</v>
      </c>
      <c r="I868" t="s">
        <v>2256</v>
      </c>
    </row>
    <row r="869" spans="1:9" x14ac:dyDescent="0.15">
      <c r="A869" t="s">
        <v>5307</v>
      </c>
      <c r="B869">
        <v>20219</v>
      </c>
      <c r="C869" t="s">
        <v>4397</v>
      </c>
      <c r="D869" t="s">
        <v>2258</v>
      </c>
      <c r="E869" t="s">
        <v>4475</v>
      </c>
      <c r="F869" t="s">
        <v>2257</v>
      </c>
      <c r="G869" t="s">
        <v>7091</v>
      </c>
      <c r="H869" t="s">
        <v>2222</v>
      </c>
      <c r="I869" t="s">
        <v>2258</v>
      </c>
    </row>
    <row r="870" spans="1:9" x14ac:dyDescent="0.15">
      <c r="A870" t="s">
        <v>5352</v>
      </c>
      <c r="B870">
        <v>20220</v>
      </c>
      <c r="C870" t="s">
        <v>4397</v>
      </c>
      <c r="D870" t="s">
        <v>2260</v>
      </c>
      <c r="E870" t="s">
        <v>4475</v>
      </c>
      <c r="F870" t="s">
        <v>2259</v>
      </c>
      <c r="G870" t="s">
        <v>7092</v>
      </c>
      <c r="H870" t="s">
        <v>2222</v>
      </c>
      <c r="I870" t="s">
        <v>2260</v>
      </c>
    </row>
    <row r="871" spans="1:9" x14ac:dyDescent="0.15">
      <c r="A871" t="s">
        <v>5395</v>
      </c>
      <c r="B871">
        <v>20303</v>
      </c>
      <c r="C871" t="s">
        <v>4397</v>
      </c>
      <c r="D871" t="s">
        <v>2262</v>
      </c>
      <c r="E871" t="s">
        <v>4475</v>
      </c>
      <c r="F871" t="s">
        <v>2261</v>
      </c>
      <c r="G871" t="s">
        <v>7093</v>
      </c>
      <c r="H871" t="s">
        <v>2222</v>
      </c>
      <c r="I871" t="s">
        <v>2262</v>
      </c>
    </row>
    <row r="872" spans="1:9" x14ac:dyDescent="0.15">
      <c r="A872" t="s">
        <v>5434</v>
      </c>
      <c r="B872">
        <v>20304</v>
      </c>
      <c r="C872" t="s">
        <v>4397</v>
      </c>
      <c r="D872" t="s">
        <v>2264</v>
      </c>
      <c r="E872" t="s">
        <v>4475</v>
      </c>
      <c r="F872" t="s">
        <v>2263</v>
      </c>
      <c r="G872" t="s">
        <v>7094</v>
      </c>
      <c r="H872" t="s">
        <v>2222</v>
      </c>
      <c r="I872" t="s">
        <v>2264</v>
      </c>
    </row>
    <row r="873" spans="1:9" x14ac:dyDescent="0.15">
      <c r="A873" t="s">
        <v>5471</v>
      </c>
      <c r="B873">
        <v>20305</v>
      </c>
      <c r="C873" t="s">
        <v>4397</v>
      </c>
      <c r="D873" t="s">
        <v>1533</v>
      </c>
      <c r="E873" t="s">
        <v>4475</v>
      </c>
      <c r="F873" t="s">
        <v>2265</v>
      </c>
      <c r="G873" t="s">
        <v>7095</v>
      </c>
      <c r="H873" t="s">
        <v>2222</v>
      </c>
      <c r="I873" t="s">
        <v>1533</v>
      </c>
    </row>
    <row r="874" spans="1:9" x14ac:dyDescent="0.15">
      <c r="A874" t="s">
        <v>5507</v>
      </c>
      <c r="B874">
        <v>20306</v>
      </c>
      <c r="C874" t="s">
        <v>4397</v>
      </c>
      <c r="D874" t="s">
        <v>2267</v>
      </c>
      <c r="E874" t="s">
        <v>4475</v>
      </c>
      <c r="F874" t="s">
        <v>2266</v>
      </c>
      <c r="G874" t="s">
        <v>7096</v>
      </c>
      <c r="H874" t="s">
        <v>2222</v>
      </c>
      <c r="I874" t="s">
        <v>2267</v>
      </c>
    </row>
    <row r="875" spans="1:9" x14ac:dyDescent="0.15">
      <c r="A875" t="s">
        <v>5543</v>
      </c>
      <c r="B875">
        <v>20307</v>
      </c>
      <c r="C875" t="s">
        <v>4397</v>
      </c>
      <c r="D875" t="s">
        <v>2269</v>
      </c>
      <c r="E875" t="s">
        <v>4475</v>
      </c>
      <c r="F875" t="s">
        <v>2268</v>
      </c>
      <c r="G875" t="s">
        <v>7097</v>
      </c>
      <c r="H875" t="s">
        <v>2222</v>
      </c>
      <c r="I875" t="s">
        <v>2269</v>
      </c>
    </row>
    <row r="876" spans="1:9" x14ac:dyDescent="0.15">
      <c r="A876" t="s">
        <v>5578</v>
      </c>
      <c r="B876">
        <v>20309</v>
      </c>
      <c r="C876" t="s">
        <v>4397</v>
      </c>
      <c r="D876" t="s">
        <v>2271</v>
      </c>
      <c r="E876" t="s">
        <v>4475</v>
      </c>
      <c r="F876" t="s">
        <v>2270</v>
      </c>
      <c r="G876" t="s">
        <v>7098</v>
      </c>
      <c r="H876" t="s">
        <v>2222</v>
      </c>
      <c r="I876" t="s">
        <v>2271</v>
      </c>
    </row>
    <row r="877" spans="1:9" x14ac:dyDescent="0.15">
      <c r="A877" t="s">
        <v>5610</v>
      </c>
      <c r="B877">
        <v>20321</v>
      </c>
      <c r="C877" t="s">
        <v>4397</v>
      </c>
      <c r="D877" t="s">
        <v>2273</v>
      </c>
      <c r="E877" t="s">
        <v>4475</v>
      </c>
      <c r="F877" t="s">
        <v>2272</v>
      </c>
      <c r="G877" t="s">
        <v>7099</v>
      </c>
      <c r="H877" t="s">
        <v>2222</v>
      </c>
      <c r="I877" t="s">
        <v>2273</v>
      </c>
    </row>
    <row r="878" spans="1:9" x14ac:dyDescent="0.15">
      <c r="A878" t="s">
        <v>5642</v>
      </c>
      <c r="B878">
        <v>20323</v>
      </c>
      <c r="C878" t="s">
        <v>4397</v>
      </c>
      <c r="D878" t="s">
        <v>2275</v>
      </c>
      <c r="E878" t="s">
        <v>4475</v>
      </c>
      <c r="F878" t="s">
        <v>2274</v>
      </c>
      <c r="G878" t="s">
        <v>7100</v>
      </c>
      <c r="H878" t="s">
        <v>2222</v>
      </c>
      <c r="I878" t="s">
        <v>2275</v>
      </c>
    </row>
    <row r="879" spans="1:9" x14ac:dyDescent="0.15">
      <c r="A879" t="s">
        <v>5671</v>
      </c>
      <c r="B879">
        <v>20324</v>
      </c>
      <c r="C879" t="s">
        <v>4397</v>
      </c>
      <c r="D879" t="s">
        <v>2277</v>
      </c>
      <c r="E879" t="s">
        <v>4475</v>
      </c>
      <c r="F879" t="s">
        <v>2276</v>
      </c>
      <c r="G879" t="s">
        <v>7101</v>
      </c>
      <c r="H879" t="s">
        <v>2222</v>
      </c>
      <c r="I879" t="s">
        <v>2277</v>
      </c>
    </row>
    <row r="880" spans="1:9" x14ac:dyDescent="0.15">
      <c r="A880" t="s">
        <v>5699</v>
      </c>
      <c r="B880">
        <v>20349</v>
      </c>
      <c r="C880" t="s">
        <v>4397</v>
      </c>
      <c r="D880" t="s">
        <v>2279</v>
      </c>
      <c r="E880" t="s">
        <v>4475</v>
      </c>
      <c r="F880" t="s">
        <v>2278</v>
      </c>
      <c r="G880" t="s">
        <v>7102</v>
      </c>
      <c r="H880" t="s">
        <v>2222</v>
      </c>
      <c r="I880" t="s">
        <v>2279</v>
      </c>
    </row>
    <row r="881" spans="1:9" x14ac:dyDescent="0.15">
      <c r="A881" t="s">
        <v>5727</v>
      </c>
      <c r="B881">
        <v>20350</v>
      </c>
      <c r="C881" t="s">
        <v>4397</v>
      </c>
      <c r="D881" t="s">
        <v>2281</v>
      </c>
      <c r="E881" t="s">
        <v>4475</v>
      </c>
      <c r="F881" t="s">
        <v>2280</v>
      </c>
      <c r="G881" t="s">
        <v>7103</v>
      </c>
      <c r="H881" t="s">
        <v>2222</v>
      </c>
      <c r="I881" t="s">
        <v>2281</v>
      </c>
    </row>
    <row r="882" spans="1:9" x14ac:dyDescent="0.15">
      <c r="A882" t="s">
        <v>5753</v>
      </c>
      <c r="B882">
        <v>20361</v>
      </c>
      <c r="C882" t="s">
        <v>4397</v>
      </c>
      <c r="D882" t="s">
        <v>2283</v>
      </c>
      <c r="E882" t="s">
        <v>4475</v>
      </c>
      <c r="F882" t="s">
        <v>2282</v>
      </c>
      <c r="G882" t="s">
        <v>7104</v>
      </c>
      <c r="H882" t="s">
        <v>2222</v>
      </c>
      <c r="I882" t="s">
        <v>2283</v>
      </c>
    </row>
    <row r="883" spans="1:9" x14ac:dyDescent="0.15">
      <c r="A883" t="s">
        <v>5778</v>
      </c>
      <c r="B883">
        <v>20362</v>
      </c>
      <c r="C883" t="s">
        <v>4397</v>
      </c>
      <c r="D883" t="s">
        <v>2285</v>
      </c>
      <c r="E883" t="s">
        <v>4475</v>
      </c>
      <c r="F883" t="s">
        <v>2284</v>
      </c>
      <c r="G883" t="s">
        <v>7105</v>
      </c>
      <c r="H883" t="s">
        <v>2222</v>
      </c>
      <c r="I883" t="s">
        <v>2285</v>
      </c>
    </row>
    <row r="884" spans="1:9" x14ac:dyDescent="0.15">
      <c r="A884" t="s">
        <v>5803</v>
      </c>
      <c r="B884">
        <v>20363</v>
      </c>
      <c r="C884" t="s">
        <v>4397</v>
      </c>
      <c r="D884" t="s">
        <v>2287</v>
      </c>
      <c r="E884" t="s">
        <v>4475</v>
      </c>
      <c r="F884" t="s">
        <v>2286</v>
      </c>
      <c r="G884" t="s">
        <v>7106</v>
      </c>
      <c r="H884" t="s">
        <v>2222</v>
      </c>
      <c r="I884" t="s">
        <v>2287</v>
      </c>
    </row>
    <row r="885" spans="1:9" x14ac:dyDescent="0.15">
      <c r="A885" t="s">
        <v>5826</v>
      </c>
      <c r="B885">
        <v>20382</v>
      </c>
      <c r="C885" t="s">
        <v>4397</v>
      </c>
      <c r="D885" t="s">
        <v>2289</v>
      </c>
      <c r="E885" t="s">
        <v>4475</v>
      </c>
      <c r="F885" t="s">
        <v>2288</v>
      </c>
      <c r="G885" t="s">
        <v>7107</v>
      </c>
      <c r="H885" t="s">
        <v>2222</v>
      </c>
      <c r="I885" t="s">
        <v>2289</v>
      </c>
    </row>
    <row r="886" spans="1:9" x14ac:dyDescent="0.15">
      <c r="A886" t="s">
        <v>5849</v>
      </c>
      <c r="B886">
        <v>20383</v>
      </c>
      <c r="C886" t="s">
        <v>4397</v>
      </c>
      <c r="D886" t="s">
        <v>2291</v>
      </c>
      <c r="E886" t="s">
        <v>4475</v>
      </c>
      <c r="F886" t="s">
        <v>2290</v>
      </c>
      <c r="G886" t="s">
        <v>7108</v>
      </c>
      <c r="H886" t="s">
        <v>2222</v>
      </c>
      <c r="I886" t="s">
        <v>2291</v>
      </c>
    </row>
    <row r="887" spans="1:9" x14ac:dyDescent="0.15">
      <c r="A887" t="s">
        <v>5868</v>
      </c>
      <c r="B887">
        <v>20384</v>
      </c>
      <c r="C887" t="s">
        <v>4397</v>
      </c>
      <c r="D887" t="s">
        <v>2293</v>
      </c>
      <c r="E887" t="s">
        <v>4475</v>
      </c>
      <c r="F887" t="s">
        <v>2292</v>
      </c>
      <c r="G887" t="s">
        <v>7109</v>
      </c>
      <c r="H887" t="s">
        <v>2222</v>
      </c>
      <c r="I887" t="s">
        <v>2293</v>
      </c>
    </row>
    <row r="888" spans="1:9" x14ac:dyDescent="0.15">
      <c r="A888" t="s">
        <v>5886</v>
      </c>
      <c r="B888">
        <v>20385</v>
      </c>
      <c r="C888" t="s">
        <v>4397</v>
      </c>
      <c r="D888" t="s">
        <v>2295</v>
      </c>
      <c r="E888" t="s">
        <v>4475</v>
      </c>
      <c r="F888" t="s">
        <v>2294</v>
      </c>
      <c r="G888" t="s">
        <v>7110</v>
      </c>
      <c r="H888" t="s">
        <v>2222</v>
      </c>
      <c r="I888" t="s">
        <v>2295</v>
      </c>
    </row>
    <row r="889" spans="1:9" x14ac:dyDescent="0.15">
      <c r="A889" t="s">
        <v>5904</v>
      </c>
      <c r="B889">
        <v>20386</v>
      </c>
      <c r="C889" t="s">
        <v>4397</v>
      </c>
      <c r="D889" t="s">
        <v>2297</v>
      </c>
      <c r="E889" t="s">
        <v>4475</v>
      </c>
      <c r="F889" t="s">
        <v>2296</v>
      </c>
      <c r="G889" t="s">
        <v>7111</v>
      </c>
      <c r="H889" t="s">
        <v>2222</v>
      </c>
      <c r="I889" t="s">
        <v>2297</v>
      </c>
    </row>
    <row r="890" spans="1:9" x14ac:dyDescent="0.15">
      <c r="A890" t="s">
        <v>5922</v>
      </c>
      <c r="B890">
        <v>20388</v>
      </c>
      <c r="C890" t="s">
        <v>4397</v>
      </c>
      <c r="D890" t="s">
        <v>2299</v>
      </c>
      <c r="E890" t="s">
        <v>4475</v>
      </c>
      <c r="F890" t="s">
        <v>2298</v>
      </c>
      <c r="G890" t="s">
        <v>7112</v>
      </c>
      <c r="H890" t="s">
        <v>2222</v>
      </c>
      <c r="I890" t="s">
        <v>2299</v>
      </c>
    </row>
    <row r="891" spans="1:9" x14ac:dyDescent="0.15">
      <c r="A891" t="s">
        <v>5940</v>
      </c>
      <c r="B891">
        <v>20402</v>
      </c>
      <c r="C891" t="s">
        <v>4397</v>
      </c>
      <c r="D891" t="s">
        <v>2301</v>
      </c>
      <c r="E891" t="s">
        <v>4475</v>
      </c>
      <c r="F891" t="s">
        <v>2300</v>
      </c>
      <c r="G891" t="s">
        <v>7113</v>
      </c>
      <c r="H891" t="s">
        <v>2222</v>
      </c>
      <c r="I891" t="s">
        <v>2301</v>
      </c>
    </row>
    <row r="892" spans="1:9" x14ac:dyDescent="0.15">
      <c r="A892" t="s">
        <v>5956</v>
      </c>
      <c r="B892">
        <v>20403</v>
      </c>
      <c r="C892" t="s">
        <v>4397</v>
      </c>
      <c r="D892" t="s">
        <v>2303</v>
      </c>
      <c r="E892" t="s">
        <v>4475</v>
      </c>
      <c r="F892" t="s">
        <v>2302</v>
      </c>
      <c r="G892" t="s">
        <v>7114</v>
      </c>
      <c r="H892" t="s">
        <v>2222</v>
      </c>
      <c r="I892" t="s">
        <v>2303</v>
      </c>
    </row>
    <row r="893" spans="1:9" x14ac:dyDescent="0.15">
      <c r="A893" t="s">
        <v>5972</v>
      </c>
      <c r="B893">
        <v>20404</v>
      </c>
      <c r="C893" t="s">
        <v>4397</v>
      </c>
      <c r="D893" t="s">
        <v>2305</v>
      </c>
      <c r="E893" t="s">
        <v>4475</v>
      </c>
      <c r="F893" t="s">
        <v>2304</v>
      </c>
      <c r="G893" t="s">
        <v>7115</v>
      </c>
      <c r="H893" t="s">
        <v>2222</v>
      </c>
      <c r="I893" t="s">
        <v>2305</v>
      </c>
    </row>
    <row r="894" spans="1:9" x14ac:dyDescent="0.15">
      <c r="A894" t="s">
        <v>5986</v>
      </c>
      <c r="B894">
        <v>20407</v>
      </c>
      <c r="C894" t="s">
        <v>4397</v>
      </c>
      <c r="D894" t="s">
        <v>2307</v>
      </c>
      <c r="E894" t="s">
        <v>4475</v>
      </c>
      <c r="F894" t="s">
        <v>2306</v>
      </c>
      <c r="G894" t="s">
        <v>7116</v>
      </c>
      <c r="H894" t="s">
        <v>2222</v>
      </c>
      <c r="I894" t="s">
        <v>2307</v>
      </c>
    </row>
    <row r="895" spans="1:9" x14ac:dyDescent="0.15">
      <c r="A895" t="s">
        <v>5999</v>
      </c>
      <c r="B895">
        <v>20409</v>
      </c>
      <c r="C895" t="s">
        <v>4397</v>
      </c>
      <c r="D895" t="s">
        <v>2309</v>
      </c>
      <c r="E895" t="s">
        <v>4475</v>
      </c>
      <c r="F895" t="s">
        <v>2308</v>
      </c>
      <c r="G895" t="s">
        <v>7117</v>
      </c>
      <c r="H895" t="s">
        <v>2222</v>
      </c>
      <c r="I895" t="s">
        <v>2309</v>
      </c>
    </row>
    <row r="896" spans="1:9" x14ac:dyDescent="0.15">
      <c r="A896" t="s">
        <v>6009</v>
      </c>
      <c r="B896">
        <v>20410</v>
      </c>
      <c r="C896" t="s">
        <v>4397</v>
      </c>
      <c r="D896" t="s">
        <v>2311</v>
      </c>
      <c r="E896" t="s">
        <v>4475</v>
      </c>
      <c r="F896" t="s">
        <v>2310</v>
      </c>
      <c r="G896" t="s">
        <v>7118</v>
      </c>
      <c r="H896" t="s">
        <v>2222</v>
      </c>
      <c r="I896" t="s">
        <v>2311</v>
      </c>
    </row>
    <row r="897" spans="1:9" x14ac:dyDescent="0.15">
      <c r="A897" t="s">
        <v>6019</v>
      </c>
      <c r="B897">
        <v>20411</v>
      </c>
      <c r="C897" t="s">
        <v>4397</v>
      </c>
      <c r="D897" t="s">
        <v>2313</v>
      </c>
      <c r="E897" t="s">
        <v>4475</v>
      </c>
      <c r="F897" t="s">
        <v>2312</v>
      </c>
      <c r="G897" t="s">
        <v>7119</v>
      </c>
      <c r="H897" t="s">
        <v>2222</v>
      </c>
      <c r="I897" t="s">
        <v>2313</v>
      </c>
    </row>
    <row r="898" spans="1:9" x14ac:dyDescent="0.15">
      <c r="A898" t="s">
        <v>6028</v>
      </c>
      <c r="B898">
        <v>20412</v>
      </c>
      <c r="C898" t="s">
        <v>4397</v>
      </c>
      <c r="D898" t="s">
        <v>2315</v>
      </c>
      <c r="E898" t="s">
        <v>4475</v>
      </c>
      <c r="F898" t="s">
        <v>2314</v>
      </c>
      <c r="G898" t="s">
        <v>7120</v>
      </c>
      <c r="H898" t="s">
        <v>2222</v>
      </c>
      <c r="I898" t="s">
        <v>2315</v>
      </c>
    </row>
    <row r="899" spans="1:9" x14ac:dyDescent="0.15">
      <c r="A899" t="s">
        <v>6037</v>
      </c>
      <c r="B899">
        <v>20413</v>
      </c>
      <c r="C899" t="s">
        <v>4397</v>
      </c>
      <c r="D899" t="s">
        <v>2317</v>
      </c>
      <c r="E899" t="s">
        <v>4475</v>
      </c>
      <c r="F899" t="s">
        <v>2316</v>
      </c>
      <c r="G899" t="s">
        <v>7121</v>
      </c>
      <c r="H899" t="s">
        <v>2222</v>
      </c>
      <c r="I899" t="s">
        <v>2317</v>
      </c>
    </row>
    <row r="900" spans="1:9" x14ac:dyDescent="0.15">
      <c r="A900" t="s">
        <v>6046</v>
      </c>
      <c r="B900">
        <v>20414</v>
      </c>
      <c r="C900" t="s">
        <v>4397</v>
      </c>
      <c r="D900" t="s">
        <v>2319</v>
      </c>
      <c r="E900" t="s">
        <v>4475</v>
      </c>
      <c r="F900" t="s">
        <v>2318</v>
      </c>
      <c r="G900" t="s">
        <v>7122</v>
      </c>
      <c r="H900" t="s">
        <v>2222</v>
      </c>
      <c r="I900" t="s">
        <v>2319</v>
      </c>
    </row>
    <row r="901" spans="1:9" x14ac:dyDescent="0.15">
      <c r="A901" t="s">
        <v>6055</v>
      </c>
      <c r="B901">
        <v>20415</v>
      </c>
      <c r="C901" t="s">
        <v>4397</v>
      </c>
      <c r="D901" t="s">
        <v>2321</v>
      </c>
      <c r="E901" t="s">
        <v>4475</v>
      </c>
      <c r="F901" t="s">
        <v>2320</v>
      </c>
      <c r="G901" t="s">
        <v>7123</v>
      </c>
      <c r="H901" t="s">
        <v>2222</v>
      </c>
      <c r="I901" t="s">
        <v>2321</v>
      </c>
    </row>
    <row r="902" spans="1:9" x14ac:dyDescent="0.15">
      <c r="A902" t="s">
        <v>6064</v>
      </c>
      <c r="B902">
        <v>20416</v>
      </c>
      <c r="C902" t="s">
        <v>4397</v>
      </c>
      <c r="D902" t="s">
        <v>2323</v>
      </c>
      <c r="E902" t="s">
        <v>4475</v>
      </c>
      <c r="F902" t="s">
        <v>2322</v>
      </c>
      <c r="G902" t="s">
        <v>7124</v>
      </c>
      <c r="H902" t="s">
        <v>2222</v>
      </c>
      <c r="I902" t="s">
        <v>2323</v>
      </c>
    </row>
    <row r="903" spans="1:9" x14ac:dyDescent="0.15">
      <c r="A903" t="s">
        <v>6073</v>
      </c>
      <c r="B903">
        <v>20417</v>
      </c>
      <c r="C903" t="s">
        <v>4397</v>
      </c>
      <c r="D903" t="s">
        <v>2325</v>
      </c>
      <c r="E903" t="s">
        <v>4475</v>
      </c>
      <c r="F903" t="s">
        <v>2324</v>
      </c>
      <c r="G903" t="s">
        <v>7125</v>
      </c>
      <c r="H903" t="s">
        <v>2222</v>
      </c>
      <c r="I903" t="s">
        <v>2325</v>
      </c>
    </row>
    <row r="904" spans="1:9" x14ac:dyDescent="0.15">
      <c r="A904" t="s">
        <v>6082</v>
      </c>
      <c r="B904">
        <v>20422</v>
      </c>
      <c r="C904" t="s">
        <v>4397</v>
      </c>
      <c r="D904" t="s">
        <v>2327</v>
      </c>
      <c r="E904" t="s">
        <v>4475</v>
      </c>
      <c r="F904" t="s">
        <v>2326</v>
      </c>
      <c r="G904" t="s">
        <v>7126</v>
      </c>
      <c r="H904" t="s">
        <v>2222</v>
      </c>
      <c r="I904" t="s">
        <v>2327</v>
      </c>
    </row>
    <row r="905" spans="1:9" x14ac:dyDescent="0.15">
      <c r="A905" t="s">
        <v>6091</v>
      </c>
      <c r="B905">
        <v>20423</v>
      </c>
      <c r="C905" t="s">
        <v>4397</v>
      </c>
      <c r="D905" t="s">
        <v>2329</v>
      </c>
      <c r="E905" t="s">
        <v>4475</v>
      </c>
      <c r="F905" t="s">
        <v>2328</v>
      </c>
      <c r="G905" t="s">
        <v>7127</v>
      </c>
      <c r="H905" t="s">
        <v>2222</v>
      </c>
      <c r="I905" t="s">
        <v>2329</v>
      </c>
    </row>
    <row r="906" spans="1:9" x14ac:dyDescent="0.15">
      <c r="A906" t="s">
        <v>6099</v>
      </c>
      <c r="B906">
        <v>20425</v>
      </c>
      <c r="C906" t="s">
        <v>4397</v>
      </c>
      <c r="D906" t="s">
        <v>2331</v>
      </c>
      <c r="E906" t="s">
        <v>4475</v>
      </c>
      <c r="F906" t="s">
        <v>2330</v>
      </c>
      <c r="G906" t="s">
        <v>7128</v>
      </c>
      <c r="H906" t="s">
        <v>2222</v>
      </c>
      <c r="I906" t="s">
        <v>2331</v>
      </c>
    </row>
    <row r="907" spans="1:9" x14ac:dyDescent="0.15">
      <c r="A907" t="s">
        <v>6106</v>
      </c>
      <c r="B907">
        <v>20429</v>
      </c>
      <c r="C907" t="s">
        <v>4397</v>
      </c>
      <c r="D907" t="s">
        <v>2333</v>
      </c>
      <c r="E907" t="s">
        <v>4475</v>
      </c>
      <c r="F907" t="s">
        <v>2332</v>
      </c>
      <c r="G907" t="s">
        <v>7129</v>
      </c>
      <c r="H907" t="s">
        <v>2222</v>
      </c>
      <c r="I907" t="s">
        <v>2333</v>
      </c>
    </row>
    <row r="908" spans="1:9" x14ac:dyDescent="0.15">
      <c r="A908" t="s">
        <v>6113</v>
      </c>
      <c r="B908">
        <v>20430</v>
      </c>
      <c r="C908" t="s">
        <v>4397</v>
      </c>
      <c r="D908" t="s">
        <v>2335</v>
      </c>
      <c r="E908" t="s">
        <v>4475</v>
      </c>
      <c r="F908" t="s">
        <v>2334</v>
      </c>
      <c r="G908" t="s">
        <v>7130</v>
      </c>
      <c r="H908" t="s">
        <v>2222</v>
      </c>
      <c r="I908" t="s">
        <v>2335</v>
      </c>
    </row>
    <row r="909" spans="1:9" x14ac:dyDescent="0.15">
      <c r="A909" t="s">
        <v>6120</v>
      </c>
      <c r="B909">
        <v>20432</v>
      </c>
      <c r="C909" t="s">
        <v>4397</v>
      </c>
      <c r="D909" t="s">
        <v>2337</v>
      </c>
      <c r="E909" t="s">
        <v>4475</v>
      </c>
      <c r="F909" t="s">
        <v>2336</v>
      </c>
      <c r="G909" t="s">
        <v>7131</v>
      </c>
      <c r="H909" t="s">
        <v>2222</v>
      </c>
      <c r="I909" t="s">
        <v>2337</v>
      </c>
    </row>
    <row r="910" spans="1:9" x14ac:dyDescent="0.15">
      <c r="A910" t="s">
        <v>6127</v>
      </c>
      <c r="B910">
        <v>20446</v>
      </c>
      <c r="C910" t="s">
        <v>4397</v>
      </c>
      <c r="D910" t="s">
        <v>2339</v>
      </c>
      <c r="E910" t="s">
        <v>4475</v>
      </c>
      <c r="F910" t="s">
        <v>2338</v>
      </c>
      <c r="G910" t="s">
        <v>7132</v>
      </c>
      <c r="H910" t="s">
        <v>2222</v>
      </c>
      <c r="I910" t="s">
        <v>2339</v>
      </c>
    </row>
    <row r="911" spans="1:9" x14ac:dyDescent="0.15">
      <c r="A911" t="s">
        <v>6133</v>
      </c>
      <c r="B911">
        <v>20448</v>
      </c>
      <c r="C911" t="s">
        <v>4397</v>
      </c>
      <c r="D911" t="s">
        <v>2341</v>
      </c>
      <c r="E911" t="s">
        <v>4475</v>
      </c>
      <c r="F911" t="s">
        <v>2340</v>
      </c>
      <c r="G911" t="s">
        <v>7133</v>
      </c>
      <c r="H911" t="s">
        <v>2222</v>
      </c>
      <c r="I911" t="s">
        <v>2341</v>
      </c>
    </row>
    <row r="912" spans="1:9" x14ac:dyDescent="0.15">
      <c r="A912" t="s">
        <v>6139</v>
      </c>
      <c r="B912">
        <v>20450</v>
      </c>
      <c r="C912" t="s">
        <v>4397</v>
      </c>
      <c r="D912" t="s">
        <v>2343</v>
      </c>
      <c r="E912" t="s">
        <v>4475</v>
      </c>
      <c r="F912" t="s">
        <v>2342</v>
      </c>
      <c r="G912" t="s">
        <v>7134</v>
      </c>
      <c r="H912" t="s">
        <v>2222</v>
      </c>
      <c r="I912" t="s">
        <v>2343</v>
      </c>
    </row>
    <row r="913" spans="1:9" x14ac:dyDescent="0.15">
      <c r="A913" t="s">
        <v>6144</v>
      </c>
      <c r="B913">
        <v>20451</v>
      </c>
      <c r="C913" t="s">
        <v>4397</v>
      </c>
      <c r="D913" t="s">
        <v>2345</v>
      </c>
      <c r="E913" t="s">
        <v>4475</v>
      </c>
      <c r="F913" t="s">
        <v>2344</v>
      </c>
      <c r="G913" t="s">
        <v>7135</v>
      </c>
      <c r="H913" t="s">
        <v>2222</v>
      </c>
      <c r="I913" t="s">
        <v>2345</v>
      </c>
    </row>
    <row r="914" spans="1:9" x14ac:dyDescent="0.15">
      <c r="A914" t="s">
        <v>6148</v>
      </c>
      <c r="B914">
        <v>20452</v>
      </c>
      <c r="C914" t="s">
        <v>4397</v>
      </c>
      <c r="D914" t="s">
        <v>2347</v>
      </c>
      <c r="E914" t="s">
        <v>4475</v>
      </c>
      <c r="F914" t="s">
        <v>2346</v>
      </c>
      <c r="G914" t="s">
        <v>7136</v>
      </c>
      <c r="H914" t="s">
        <v>2222</v>
      </c>
      <c r="I914" t="s">
        <v>2347</v>
      </c>
    </row>
    <row r="915" spans="1:9" x14ac:dyDescent="0.15">
      <c r="A915" t="s">
        <v>6151</v>
      </c>
      <c r="B915">
        <v>20481</v>
      </c>
      <c r="C915" t="s">
        <v>4397</v>
      </c>
      <c r="D915" t="s">
        <v>857</v>
      </c>
      <c r="E915" t="s">
        <v>4475</v>
      </c>
      <c r="F915" t="s">
        <v>2348</v>
      </c>
      <c r="G915" t="s">
        <v>7137</v>
      </c>
      <c r="H915" t="s">
        <v>2222</v>
      </c>
      <c r="I915" t="s">
        <v>857</v>
      </c>
    </row>
    <row r="916" spans="1:9" x14ac:dyDescent="0.15">
      <c r="A916" t="s">
        <v>6154</v>
      </c>
      <c r="B916">
        <v>20482</v>
      </c>
      <c r="C916" t="s">
        <v>4397</v>
      </c>
      <c r="D916" t="s">
        <v>2350</v>
      </c>
      <c r="E916" t="s">
        <v>4475</v>
      </c>
      <c r="F916" t="s">
        <v>2349</v>
      </c>
      <c r="G916" t="s">
        <v>7138</v>
      </c>
      <c r="H916" t="s">
        <v>2222</v>
      </c>
      <c r="I916" t="s">
        <v>2350</v>
      </c>
    </row>
    <row r="917" spans="1:9" x14ac:dyDescent="0.15">
      <c r="A917" t="s">
        <v>6157</v>
      </c>
      <c r="B917">
        <v>20485</v>
      </c>
      <c r="C917" t="s">
        <v>4397</v>
      </c>
      <c r="D917" t="s">
        <v>2352</v>
      </c>
      <c r="E917" t="s">
        <v>4475</v>
      </c>
      <c r="F917" t="s">
        <v>2351</v>
      </c>
      <c r="G917" t="s">
        <v>7139</v>
      </c>
      <c r="H917" t="s">
        <v>2222</v>
      </c>
      <c r="I917" t="s">
        <v>2352</v>
      </c>
    </row>
    <row r="918" spans="1:9" x14ac:dyDescent="0.15">
      <c r="A918" t="s">
        <v>6160</v>
      </c>
      <c r="B918">
        <v>20486</v>
      </c>
      <c r="C918" t="s">
        <v>4397</v>
      </c>
      <c r="D918" t="s">
        <v>2354</v>
      </c>
      <c r="E918" t="s">
        <v>4475</v>
      </c>
      <c r="F918" t="s">
        <v>2353</v>
      </c>
      <c r="G918" t="s">
        <v>7140</v>
      </c>
      <c r="H918" t="s">
        <v>2222</v>
      </c>
      <c r="I918" t="s">
        <v>2354</v>
      </c>
    </row>
    <row r="919" spans="1:9" x14ac:dyDescent="0.15">
      <c r="A919" t="s">
        <v>6163</v>
      </c>
      <c r="B919">
        <v>20521</v>
      </c>
      <c r="C919" t="s">
        <v>4397</v>
      </c>
      <c r="D919" t="s">
        <v>2356</v>
      </c>
      <c r="E919" t="s">
        <v>4475</v>
      </c>
      <c r="F919" t="s">
        <v>2355</v>
      </c>
      <c r="G919" t="s">
        <v>7141</v>
      </c>
      <c r="H919" t="s">
        <v>2222</v>
      </c>
      <c r="I919" t="s">
        <v>2356</v>
      </c>
    </row>
    <row r="920" spans="1:9" x14ac:dyDescent="0.15">
      <c r="A920" t="s">
        <v>6166</v>
      </c>
      <c r="B920">
        <v>20541</v>
      </c>
      <c r="C920" t="s">
        <v>4397</v>
      </c>
      <c r="D920" t="s">
        <v>2358</v>
      </c>
      <c r="E920" t="s">
        <v>4475</v>
      </c>
      <c r="F920" t="s">
        <v>2357</v>
      </c>
      <c r="G920" t="s">
        <v>7142</v>
      </c>
      <c r="H920" t="s">
        <v>2222</v>
      </c>
      <c r="I920" t="s">
        <v>2358</v>
      </c>
    </row>
    <row r="921" spans="1:9" x14ac:dyDescent="0.15">
      <c r="A921" t="s">
        <v>6169</v>
      </c>
      <c r="B921">
        <v>20543</v>
      </c>
      <c r="C921" t="s">
        <v>4397</v>
      </c>
      <c r="D921" t="s">
        <v>1545</v>
      </c>
      <c r="E921" t="s">
        <v>4475</v>
      </c>
      <c r="F921" t="s">
        <v>2359</v>
      </c>
      <c r="G921" t="s">
        <v>7143</v>
      </c>
      <c r="H921" t="s">
        <v>2222</v>
      </c>
      <c r="I921" t="s">
        <v>1545</v>
      </c>
    </row>
    <row r="922" spans="1:9" x14ac:dyDescent="0.15">
      <c r="A922" t="s">
        <v>6172</v>
      </c>
      <c r="B922">
        <v>20561</v>
      </c>
      <c r="C922" t="s">
        <v>4397</v>
      </c>
      <c r="D922" t="s">
        <v>2361</v>
      </c>
      <c r="E922" t="s">
        <v>4475</v>
      </c>
      <c r="F922" t="s">
        <v>2360</v>
      </c>
      <c r="G922" t="s">
        <v>7144</v>
      </c>
      <c r="H922" t="s">
        <v>2222</v>
      </c>
      <c r="I922" t="s">
        <v>2361</v>
      </c>
    </row>
    <row r="923" spans="1:9" x14ac:dyDescent="0.15">
      <c r="A923" t="s">
        <v>6175</v>
      </c>
      <c r="B923">
        <v>20562</v>
      </c>
      <c r="C923" t="s">
        <v>4397</v>
      </c>
      <c r="D923" t="s">
        <v>2363</v>
      </c>
      <c r="E923" t="s">
        <v>4475</v>
      </c>
      <c r="F923" t="s">
        <v>2362</v>
      </c>
      <c r="G923" t="s">
        <v>7145</v>
      </c>
      <c r="H923" t="s">
        <v>2222</v>
      </c>
      <c r="I923" t="s">
        <v>2363</v>
      </c>
    </row>
    <row r="924" spans="1:9" x14ac:dyDescent="0.15">
      <c r="A924" t="s">
        <v>6178</v>
      </c>
      <c r="B924">
        <v>20563</v>
      </c>
      <c r="C924" t="s">
        <v>4397</v>
      </c>
      <c r="D924" t="s">
        <v>2365</v>
      </c>
      <c r="E924" t="s">
        <v>4475</v>
      </c>
      <c r="F924" t="s">
        <v>2364</v>
      </c>
      <c r="G924" t="s">
        <v>7146</v>
      </c>
      <c r="H924" t="s">
        <v>2222</v>
      </c>
      <c r="I924" t="s">
        <v>2365</v>
      </c>
    </row>
    <row r="925" spans="1:9" x14ac:dyDescent="0.15">
      <c r="A925" t="s">
        <v>6181</v>
      </c>
      <c r="B925">
        <v>20583</v>
      </c>
      <c r="C925" t="s">
        <v>4397</v>
      </c>
      <c r="D925" t="s">
        <v>2367</v>
      </c>
      <c r="E925" t="s">
        <v>4475</v>
      </c>
      <c r="F925" t="s">
        <v>2366</v>
      </c>
      <c r="G925" t="s">
        <v>7147</v>
      </c>
      <c r="H925" t="s">
        <v>2222</v>
      </c>
      <c r="I925" t="s">
        <v>2367</v>
      </c>
    </row>
    <row r="926" spans="1:9" x14ac:dyDescent="0.15">
      <c r="A926" t="s">
        <v>6184</v>
      </c>
      <c r="B926">
        <v>20588</v>
      </c>
      <c r="C926" t="s">
        <v>4397</v>
      </c>
      <c r="D926" t="s">
        <v>2369</v>
      </c>
      <c r="E926" t="s">
        <v>4475</v>
      </c>
      <c r="F926" t="s">
        <v>2368</v>
      </c>
      <c r="G926" t="s">
        <v>7148</v>
      </c>
      <c r="H926" t="s">
        <v>2222</v>
      </c>
      <c r="I926" t="s">
        <v>2369</v>
      </c>
    </row>
    <row r="927" spans="1:9" x14ac:dyDescent="0.15">
      <c r="A927" t="s">
        <v>6187</v>
      </c>
      <c r="B927">
        <v>20590</v>
      </c>
      <c r="C927" t="s">
        <v>4397</v>
      </c>
      <c r="D927" t="s">
        <v>2371</v>
      </c>
      <c r="E927" t="s">
        <v>4475</v>
      </c>
      <c r="F927" t="s">
        <v>2370</v>
      </c>
      <c r="G927" t="s">
        <v>7149</v>
      </c>
      <c r="H927" t="s">
        <v>2222</v>
      </c>
      <c r="I927" t="s">
        <v>2371</v>
      </c>
    </row>
    <row r="928" spans="1:9" x14ac:dyDescent="0.15">
      <c r="A928" t="s">
        <v>6190</v>
      </c>
      <c r="B928">
        <v>20602</v>
      </c>
      <c r="C928" t="s">
        <v>4397</v>
      </c>
      <c r="D928" t="s">
        <v>2373</v>
      </c>
      <c r="E928" t="s">
        <v>4475</v>
      </c>
      <c r="F928" t="s">
        <v>2372</v>
      </c>
      <c r="G928" t="s">
        <v>7150</v>
      </c>
      <c r="H928" t="s">
        <v>2222</v>
      </c>
      <c r="I928" t="s">
        <v>2373</v>
      </c>
    </row>
    <row r="929" spans="1:9" x14ac:dyDescent="0.15">
      <c r="A929" t="s">
        <v>4447</v>
      </c>
      <c r="B929">
        <v>21000</v>
      </c>
      <c r="C929" t="s">
        <v>4398</v>
      </c>
      <c r="D929" t="s">
        <v>2375</v>
      </c>
      <c r="E929" t="s">
        <v>4426</v>
      </c>
      <c r="F929" t="s">
        <v>2374</v>
      </c>
      <c r="G929" t="s">
        <v>7151</v>
      </c>
      <c r="H929" t="s">
        <v>2375</v>
      </c>
    </row>
    <row r="930" spans="1:9" x14ac:dyDescent="0.15">
      <c r="A930" t="s">
        <v>4496</v>
      </c>
      <c r="B930">
        <v>21201</v>
      </c>
      <c r="C930" t="s">
        <v>4398</v>
      </c>
      <c r="D930" t="s">
        <v>2377</v>
      </c>
      <c r="E930" t="s">
        <v>4475</v>
      </c>
      <c r="F930" t="s">
        <v>2376</v>
      </c>
      <c r="G930" t="s">
        <v>7152</v>
      </c>
      <c r="H930" t="s">
        <v>2375</v>
      </c>
      <c r="I930" t="s">
        <v>2377</v>
      </c>
    </row>
    <row r="931" spans="1:9" x14ac:dyDescent="0.15">
      <c r="A931" t="s">
        <v>4544</v>
      </c>
      <c r="B931">
        <v>21202</v>
      </c>
      <c r="C931" t="s">
        <v>4398</v>
      </c>
      <c r="D931" t="s">
        <v>2379</v>
      </c>
      <c r="E931" t="s">
        <v>4475</v>
      </c>
      <c r="F931" t="s">
        <v>2378</v>
      </c>
      <c r="G931" t="s">
        <v>7153</v>
      </c>
      <c r="H931" t="s">
        <v>2375</v>
      </c>
      <c r="I931" t="s">
        <v>2379</v>
      </c>
    </row>
    <row r="932" spans="1:9" x14ac:dyDescent="0.15">
      <c r="A932" t="s">
        <v>4592</v>
      </c>
      <c r="B932">
        <v>21203</v>
      </c>
      <c r="C932" t="s">
        <v>4398</v>
      </c>
      <c r="D932" t="s">
        <v>2381</v>
      </c>
      <c r="E932" t="s">
        <v>4475</v>
      </c>
      <c r="F932" t="s">
        <v>2380</v>
      </c>
      <c r="G932" t="s">
        <v>7154</v>
      </c>
      <c r="H932" t="s">
        <v>2375</v>
      </c>
      <c r="I932" t="s">
        <v>2381</v>
      </c>
    </row>
    <row r="933" spans="1:9" x14ac:dyDescent="0.15">
      <c r="A933" t="s">
        <v>4640</v>
      </c>
      <c r="B933">
        <v>21204</v>
      </c>
      <c r="C933" t="s">
        <v>4398</v>
      </c>
      <c r="D933" t="s">
        <v>2383</v>
      </c>
      <c r="E933" t="s">
        <v>4475</v>
      </c>
      <c r="F933" t="s">
        <v>2382</v>
      </c>
      <c r="G933" t="s">
        <v>7155</v>
      </c>
      <c r="H933" t="s">
        <v>2375</v>
      </c>
      <c r="I933" t="s">
        <v>2383</v>
      </c>
    </row>
    <row r="934" spans="1:9" x14ac:dyDescent="0.15">
      <c r="A934" t="s">
        <v>4688</v>
      </c>
      <c r="B934">
        <v>21205</v>
      </c>
      <c r="C934" t="s">
        <v>4398</v>
      </c>
      <c r="D934" t="s">
        <v>2385</v>
      </c>
      <c r="E934" t="s">
        <v>4475</v>
      </c>
      <c r="F934" t="s">
        <v>2384</v>
      </c>
      <c r="G934" t="s">
        <v>7156</v>
      </c>
      <c r="H934" t="s">
        <v>2375</v>
      </c>
      <c r="I934" t="s">
        <v>2385</v>
      </c>
    </row>
    <row r="935" spans="1:9" x14ac:dyDescent="0.15">
      <c r="A935" t="s">
        <v>4736</v>
      </c>
      <c r="B935">
        <v>21206</v>
      </c>
      <c r="C935" t="s">
        <v>4398</v>
      </c>
      <c r="D935" t="s">
        <v>2387</v>
      </c>
      <c r="E935" t="s">
        <v>4475</v>
      </c>
      <c r="F935" t="s">
        <v>2386</v>
      </c>
      <c r="G935" t="s">
        <v>7157</v>
      </c>
      <c r="H935" t="s">
        <v>2375</v>
      </c>
      <c r="I935" t="s">
        <v>2387</v>
      </c>
    </row>
    <row r="936" spans="1:9" x14ac:dyDescent="0.15">
      <c r="A936" t="s">
        <v>4784</v>
      </c>
      <c r="B936">
        <v>21207</v>
      </c>
      <c r="C936" t="s">
        <v>4398</v>
      </c>
      <c r="D936" t="s">
        <v>2389</v>
      </c>
      <c r="E936" t="s">
        <v>4475</v>
      </c>
      <c r="F936" t="s">
        <v>2388</v>
      </c>
      <c r="G936" t="s">
        <v>7158</v>
      </c>
      <c r="H936" t="s">
        <v>2375</v>
      </c>
      <c r="I936" t="s">
        <v>2389</v>
      </c>
    </row>
    <row r="937" spans="1:9" x14ac:dyDescent="0.15">
      <c r="A937" t="s">
        <v>4832</v>
      </c>
      <c r="B937">
        <v>21208</v>
      </c>
      <c r="C937" t="s">
        <v>4398</v>
      </c>
      <c r="D937" t="s">
        <v>2391</v>
      </c>
      <c r="E937" t="s">
        <v>4475</v>
      </c>
      <c r="F937" t="s">
        <v>2390</v>
      </c>
      <c r="G937" t="s">
        <v>7159</v>
      </c>
      <c r="H937" t="s">
        <v>2375</v>
      </c>
      <c r="I937" t="s">
        <v>2391</v>
      </c>
    </row>
    <row r="938" spans="1:9" x14ac:dyDescent="0.15">
      <c r="A938" t="s">
        <v>4880</v>
      </c>
      <c r="B938">
        <v>21209</v>
      </c>
      <c r="C938" t="s">
        <v>4398</v>
      </c>
      <c r="D938" t="s">
        <v>2393</v>
      </c>
      <c r="E938" t="s">
        <v>4475</v>
      </c>
      <c r="F938" t="s">
        <v>2392</v>
      </c>
      <c r="G938" t="s">
        <v>7160</v>
      </c>
      <c r="H938" t="s">
        <v>2375</v>
      </c>
      <c r="I938" t="s">
        <v>2393</v>
      </c>
    </row>
    <row r="939" spans="1:9" x14ac:dyDescent="0.15">
      <c r="A939" t="s">
        <v>4928</v>
      </c>
      <c r="B939">
        <v>21210</v>
      </c>
      <c r="C939" t="s">
        <v>4398</v>
      </c>
      <c r="D939" t="s">
        <v>2395</v>
      </c>
      <c r="E939" t="s">
        <v>4475</v>
      </c>
      <c r="F939" t="s">
        <v>2394</v>
      </c>
      <c r="G939" t="s">
        <v>7161</v>
      </c>
      <c r="H939" t="s">
        <v>2375</v>
      </c>
      <c r="I939" t="s">
        <v>2395</v>
      </c>
    </row>
    <row r="940" spans="1:9" x14ac:dyDescent="0.15">
      <c r="A940" t="s">
        <v>4976</v>
      </c>
      <c r="B940">
        <v>21211</v>
      </c>
      <c r="C940" t="s">
        <v>4398</v>
      </c>
      <c r="D940" t="s">
        <v>2397</v>
      </c>
      <c r="E940" t="s">
        <v>4475</v>
      </c>
      <c r="F940" t="s">
        <v>2396</v>
      </c>
      <c r="G940" t="s">
        <v>7162</v>
      </c>
      <c r="H940" t="s">
        <v>2375</v>
      </c>
      <c r="I940" t="s">
        <v>2397</v>
      </c>
    </row>
    <row r="941" spans="1:9" x14ac:dyDescent="0.15">
      <c r="A941" t="s">
        <v>5024</v>
      </c>
      <c r="B941">
        <v>21212</v>
      </c>
      <c r="C941" t="s">
        <v>4398</v>
      </c>
      <c r="D941" t="s">
        <v>2399</v>
      </c>
      <c r="E941" t="s">
        <v>4475</v>
      </c>
      <c r="F941" t="s">
        <v>2398</v>
      </c>
      <c r="G941" t="s">
        <v>7163</v>
      </c>
      <c r="H941" t="s">
        <v>2375</v>
      </c>
      <c r="I941" t="s">
        <v>2399</v>
      </c>
    </row>
    <row r="942" spans="1:9" x14ac:dyDescent="0.15">
      <c r="A942" t="s">
        <v>5072</v>
      </c>
      <c r="B942">
        <v>21213</v>
      </c>
      <c r="C942" t="s">
        <v>4398</v>
      </c>
      <c r="D942" t="s">
        <v>2401</v>
      </c>
      <c r="E942" t="s">
        <v>4475</v>
      </c>
      <c r="F942" t="s">
        <v>2400</v>
      </c>
      <c r="G942" t="s">
        <v>7164</v>
      </c>
      <c r="H942" t="s">
        <v>2375</v>
      </c>
      <c r="I942" t="s">
        <v>2401</v>
      </c>
    </row>
    <row r="943" spans="1:9" x14ac:dyDescent="0.15">
      <c r="A943" t="s">
        <v>5120</v>
      </c>
      <c r="B943">
        <v>21214</v>
      </c>
      <c r="C943" t="s">
        <v>4398</v>
      </c>
      <c r="D943" t="s">
        <v>2403</v>
      </c>
      <c r="E943" t="s">
        <v>4475</v>
      </c>
      <c r="F943" t="s">
        <v>2402</v>
      </c>
      <c r="G943" t="s">
        <v>7165</v>
      </c>
      <c r="H943" t="s">
        <v>2375</v>
      </c>
      <c r="I943" t="s">
        <v>2403</v>
      </c>
    </row>
    <row r="944" spans="1:9" x14ac:dyDescent="0.15">
      <c r="A944" t="s">
        <v>5168</v>
      </c>
      <c r="B944">
        <v>21215</v>
      </c>
      <c r="C944" t="s">
        <v>4398</v>
      </c>
      <c r="D944" t="s">
        <v>2405</v>
      </c>
      <c r="E944" t="s">
        <v>4475</v>
      </c>
      <c r="F944" t="s">
        <v>2404</v>
      </c>
      <c r="G944" t="s">
        <v>7166</v>
      </c>
      <c r="H944" t="s">
        <v>2375</v>
      </c>
      <c r="I944" t="s">
        <v>2405</v>
      </c>
    </row>
    <row r="945" spans="1:9" x14ac:dyDescent="0.15">
      <c r="A945" t="s">
        <v>5215</v>
      </c>
      <c r="B945">
        <v>21216</v>
      </c>
      <c r="C945" t="s">
        <v>4398</v>
      </c>
      <c r="D945" t="s">
        <v>2407</v>
      </c>
      <c r="E945" t="s">
        <v>4475</v>
      </c>
      <c r="F945" t="s">
        <v>2406</v>
      </c>
      <c r="G945" t="s">
        <v>7167</v>
      </c>
      <c r="H945" t="s">
        <v>2375</v>
      </c>
      <c r="I945" t="s">
        <v>2407</v>
      </c>
    </row>
    <row r="946" spans="1:9" x14ac:dyDescent="0.15">
      <c r="A946" t="s">
        <v>5262</v>
      </c>
      <c r="B946">
        <v>21217</v>
      </c>
      <c r="C946" t="s">
        <v>4398</v>
      </c>
      <c r="D946" t="s">
        <v>2409</v>
      </c>
      <c r="E946" t="s">
        <v>4475</v>
      </c>
      <c r="F946" t="s">
        <v>2408</v>
      </c>
      <c r="G946" t="s">
        <v>7168</v>
      </c>
      <c r="H946" t="s">
        <v>2375</v>
      </c>
      <c r="I946" t="s">
        <v>2409</v>
      </c>
    </row>
    <row r="947" spans="1:9" x14ac:dyDescent="0.15">
      <c r="A947" t="s">
        <v>5308</v>
      </c>
      <c r="B947">
        <v>21218</v>
      </c>
      <c r="C947" t="s">
        <v>4398</v>
      </c>
      <c r="D947" t="s">
        <v>2411</v>
      </c>
      <c r="E947" t="s">
        <v>4475</v>
      </c>
      <c r="F947" t="s">
        <v>2410</v>
      </c>
      <c r="G947" t="s">
        <v>7169</v>
      </c>
      <c r="H947" t="s">
        <v>2375</v>
      </c>
      <c r="I947" t="s">
        <v>2411</v>
      </c>
    </row>
    <row r="948" spans="1:9" x14ac:dyDescent="0.15">
      <c r="A948" t="s">
        <v>5353</v>
      </c>
      <c r="B948">
        <v>21219</v>
      </c>
      <c r="C948" t="s">
        <v>4398</v>
      </c>
      <c r="D948" t="s">
        <v>2413</v>
      </c>
      <c r="E948" t="s">
        <v>4475</v>
      </c>
      <c r="F948" t="s">
        <v>2412</v>
      </c>
      <c r="G948" t="s">
        <v>7170</v>
      </c>
      <c r="H948" t="s">
        <v>2375</v>
      </c>
      <c r="I948" t="s">
        <v>2413</v>
      </c>
    </row>
    <row r="949" spans="1:9" x14ac:dyDescent="0.15">
      <c r="A949" t="s">
        <v>5396</v>
      </c>
      <c r="B949">
        <v>21220</v>
      </c>
      <c r="C949" t="s">
        <v>4398</v>
      </c>
      <c r="D949" t="s">
        <v>2415</v>
      </c>
      <c r="E949" t="s">
        <v>4475</v>
      </c>
      <c r="F949" t="s">
        <v>2414</v>
      </c>
      <c r="G949" t="s">
        <v>7171</v>
      </c>
      <c r="H949" t="s">
        <v>2375</v>
      </c>
      <c r="I949" t="s">
        <v>2415</v>
      </c>
    </row>
    <row r="950" spans="1:9" x14ac:dyDescent="0.15">
      <c r="A950" t="s">
        <v>5435</v>
      </c>
      <c r="B950">
        <v>21221</v>
      </c>
      <c r="C950" t="s">
        <v>4398</v>
      </c>
      <c r="D950" t="s">
        <v>2417</v>
      </c>
      <c r="E950" t="s">
        <v>4475</v>
      </c>
      <c r="F950" t="s">
        <v>2416</v>
      </c>
      <c r="G950" t="s">
        <v>7172</v>
      </c>
      <c r="H950" t="s">
        <v>2375</v>
      </c>
      <c r="I950" t="s">
        <v>2417</v>
      </c>
    </row>
    <row r="951" spans="1:9" x14ac:dyDescent="0.15">
      <c r="A951" t="s">
        <v>5472</v>
      </c>
      <c r="B951">
        <v>21302</v>
      </c>
      <c r="C951" t="s">
        <v>4398</v>
      </c>
      <c r="D951" t="s">
        <v>2419</v>
      </c>
      <c r="E951" t="s">
        <v>4475</v>
      </c>
      <c r="F951" t="s">
        <v>2418</v>
      </c>
      <c r="G951" t="s">
        <v>7173</v>
      </c>
      <c r="H951" t="s">
        <v>2375</v>
      </c>
      <c r="I951" t="s">
        <v>2419</v>
      </c>
    </row>
    <row r="952" spans="1:9" x14ac:dyDescent="0.15">
      <c r="A952" t="s">
        <v>5508</v>
      </c>
      <c r="B952">
        <v>21303</v>
      </c>
      <c r="C952" t="s">
        <v>4398</v>
      </c>
      <c r="D952" t="s">
        <v>2421</v>
      </c>
      <c r="E952" t="s">
        <v>4475</v>
      </c>
      <c r="F952" t="s">
        <v>2420</v>
      </c>
      <c r="G952" t="s">
        <v>7174</v>
      </c>
      <c r="H952" t="s">
        <v>2375</v>
      </c>
      <c r="I952" t="s">
        <v>2421</v>
      </c>
    </row>
    <row r="953" spans="1:9" x14ac:dyDescent="0.15">
      <c r="A953" t="s">
        <v>5544</v>
      </c>
      <c r="B953">
        <v>21341</v>
      </c>
      <c r="C953" t="s">
        <v>4398</v>
      </c>
      <c r="D953" t="s">
        <v>2423</v>
      </c>
      <c r="E953" t="s">
        <v>4475</v>
      </c>
      <c r="F953" t="s">
        <v>2422</v>
      </c>
      <c r="G953" t="s">
        <v>7175</v>
      </c>
      <c r="H953" t="s">
        <v>2375</v>
      </c>
      <c r="I953" t="s">
        <v>2423</v>
      </c>
    </row>
    <row r="954" spans="1:9" x14ac:dyDescent="0.15">
      <c r="A954" t="s">
        <v>5579</v>
      </c>
      <c r="B954">
        <v>21361</v>
      </c>
      <c r="C954" t="s">
        <v>4398</v>
      </c>
      <c r="D954" t="s">
        <v>2425</v>
      </c>
      <c r="E954" t="s">
        <v>4475</v>
      </c>
      <c r="F954" t="s">
        <v>2424</v>
      </c>
      <c r="G954" t="s">
        <v>7176</v>
      </c>
      <c r="H954" t="s">
        <v>2375</v>
      </c>
      <c r="I954" t="s">
        <v>2425</v>
      </c>
    </row>
    <row r="955" spans="1:9" x14ac:dyDescent="0.15">
      <c r="A955" t="s">
        <v>5611</v>
      </c>
      <c r="B955">
        <v>21362</v>
      </c>
      <c r="C955" t="s">
        <v>4398</v>
      </c>
      <c r="D955" t="s">
        <v>7177</v>
      </c>
      <c r="E955" t="s">
        <v>4475</v>
      </c>
      <c r="F955" t="s">
        <v>2426</v>
      </c>
      <c r="G955" t="s">
        <v>7178</v>
      </c>
      <c r="H955" t="s">
        <v>2375</v>
      </c>
      <c r="I955" t="s">
        <v>2427</v>
      </c>
    </row>
    <row r="956" spans="1:9" x14ac:dyDescent="0.15">
      <c r="A956" t="s">
        <v>5643</v>
      </c>
      <c r="B956">
        <v>21381</v>
      </c>
      <c r="C956" t="s">
        <v>4398</v>
      </c>
      <c r="D956" t="s">
        <v>2429</v>
      </c>
      <c r="E956" t="s">
        <v>4475</v>
      </c>
      <c r="F956" t="s">
        <v>2428</v>
      </c>
      <c r="G956" t="s">
        <v>7179</v>
      </c>
      <c r="H956" t="s">
        <v>2375</v>
      </c>
      <c r="I956" t="s">
        <v>2429</v>
      </c>
    </row>
    <row r="957" spans="1:9" x14ac:dyDescent="0.15">
      <c r="A957" t="s">
        <v>5672</v>
      </c>
      <c r="B957">
        <v>21382</v>
      </c>
      <c r="C957" t="s">
        <v>4398</v>
      </c>
      <c r="D957" t="s">
        <v>2431</v>
      </c>
      <c r="E957" t="s">
        <v>4475</v>
      </c>
      <c r="F957" t="s">
        <v>2430</v>
      </c>
      <c r="G957" t="s">
        <v>7180</v>
      </c>
      <c r="H957" t="s">
        <v>2375</v>
      </c>
      <c r="I957" t="s">
        <v>2431</v>
      </c>
    </row>
    <row r="958" spans="1:9" x14ac:dyDescent="0.15">
      <c r="A958" t="s">
        <v>5700</v>
      </c>
      <c r="B958">
        <v>21383</v>
      </c>
      <c r="C958" t="s">
        <v>4398</v>
      </c>
      <c r="D958" t="s">
        <v>2433</v>
      </c>
      <c r="E958" t="s">
        <v>4475</v>
      </c>
      <c r="F958" t="s">
        <v>2432</v>
      </c>
      <c r="G958" t="s">
        <v>7181</v>
      </c>
      <c r="H958" t="s">
        <v>2375</v>
      </c>
      <c r="I958" t="s">
        <v>2433</v>
      </c>
    </row>
    <row r="959" spans="1:9" x14ac:dyDescent="0.15">
      <c r="A959" t="s">
        <v>5728</v>
      </c>
      <c r="B959">
        <v>21401</v>
      </c>
      <c r="C959" t="s">
        <v>4398</v>
      </c>
      <c r="D959" t="s">
        <v>2435</v>
      </c>
      <c r="E959" t="s">
        <v>4475</v>
      </c>
      <c r="F959" t="s">
        <v>2434</v>
      </c>
      <c r="G959" t="s">
        <v>7182</v>
      </c>
      <c r="H959" t="s">
        <v>2375</v>
      </c>
      <c r="I959" t="s">
        <v>2435</v>
      </c>
    </row>
    <row r="960" spans="1:9" x14ac:dyDescent="0.15">
      <c r="A960" t="s">
        <v>5754</v>
      </c>
      <c r="B960">
        <v>21403</v>
      </c>
      <c r="C960" t="s">
        <v>4398</v>
      </c>
      <c r="D960" t="s">
        <v>2437</v>
      </c>
      <c r="E960" t="s">
        <v>4475</v>
      </c>
      <c r="F960" t="s">
        <v>2436</v>
      </c>
      <c r="G960" t="s">
        <v>7183</v>
      </c>
      <c r="H960" t="s">
        <v>2375</v>
      </c>
      <c r="I960" t="s">
        <v>2437</v>
      </c>
    </row>
    <row r="961" spans="1:9" x14ac:dyDescent="0.15">
      <c r="A961" t="s">
        <v>5779</v>
      </c>
      <c r="B961">
        <v>21404</v>
      </c>
      <c r="C961" t="s">
        <v>4398</v>
      </c>
      <c r="D961" t="s">
        <v>857</v>
      </c>
      <c r="E961" t="s">
        <v>4475</v>
      </c>
      <c r="F961" t="s">
        <v>2438</v>
      </c>
      <c r="G961" t="s">
        <v>7184</v>
      </c>
      <c r="H961" t="s">
        <v>2375</v>
      </c>
      <c r="I961" t="s">
        <v>857</v>
      </c>
    </row>
    <row r="962" spans="1:9" x14ac:dyDescent="0.15">
      <c r="A962" t="s">
        <v>5804</v>
      </c>
      <c r="B962">
        <v>21421</v>
      </c>
      <c r="C962" t="s">
        <v>4398</v>
      </c>
      <c r="D962" t="s">
        <v>2440</v>
      </c>
      <c r="E962" t="s">
        <v>4475</v>
      </c>
      <c r="F962" t="s">
        <v>2439</v>
      </c>
      <c r="G962" t="s">
        <v>7185</v>
      </c>
      <c r="H962" t="s">
        <v>2375</v>
      </c>
      <c r="I962" t="s">
        <v>2440</v>
      </c>
    </row>
    <row r="963" spans="1:9" x14ac:dyDescent="0.15">
      <c r="A963" t="s">
        <v>5827</v>
      </c>
      <c r="B963">
        <v>21501</v>
      </c>
      <c r="C963" t="s">
        <v>4398</v>
      </c>
      <c r="D963" t="s">
        <v>2442</v>
      </c>
      <c r="E963" t="s">
        <v>4475</v>
      </c>
      <c r="F963" t="s">
        <v>2441</v>
      </c>
      <c r="G963" t="s">
        <v>7186</v>
      </c>
      <c r="H963" t="s">
        <v>2375</v>
      </c>
      <c r="I963" t="s">
        <v>2442</v>
      </c>
    </row>
    <row r="964" spans="1:9" x14ac:dyDescent="0.15">
      <c r="A964" t="s">
        <v>5850</v>
      </c>
      <c r="B964">
        <v>21502</v>
      </c>
      <c r="C964" t="s">
        <v>4398</v>
      </c>
      <c r="D964" t="s">
        <v>2444</v>
      </c>
      <c r="E964" t="s">
        <v>4475</v>
      </c>
      <c r="F964" t="s">
        <v>2443</v>
      </c>
      <c r="G964" t="s">
        <v>7187</v>
      </c>
      <c r="H964" t="s">
        <v>2375</v>
      </c>
      <c r="I964" t="s">
        <v>2444</v>
      </c>
    </row>
    <row r="965" spans="1:9" x14ac:dyDescent="0.15">
      <c r="A965" t="s">
        <v>5869</v>
      </c>
      <c r="B965">
        <v>21503</v>
      </c>
      <c r="C965" t="s">
        <v>4398</v>
      </c>
      <c r="D965" t="s">
        <v>2446</v>
      </c>
      <c r="E965" t="s">
        <v>4475</v>
      </c>
      <c r="F965" t="s">
        <v>2445</v>
      </c>
      <c r="G965" t="s">
        <v>7188</v>
      </c>
      <c r="H965" t="s">
        <v>2375</v>
      </c>
      <c r="I965" t="s">
        <v>2446</v>
      </c>
    </row>
    <row r="966" spans="1:9" x14ac:dyDescent="0.15">
      <c r="A966" t="s">
        <v>5887</v>
      </c>
      <c r="B966">
        <v>21504</v>
      </c>
      <c r="C966" t="s">
        <v>4398</v>
      </c>
      <c r="D966" t="s">
        <v>2448</v>
      </c>
      <c r="E966" t="s">
        <v>4475</v>
      </c>
      <c r="F966" t="s">
        <v>2447</v>
      </c>
      <c r="G966" t="s">
        <v>7189</v>
      </c>
      <c r="H966" t="s">
        <v>2375</v>
      </c>
      <c r="I966" t="s">
        <v>2448</v>
      </c>
    </row>
    <row r="967" spans="1:9" x14ac:dyDescent="0.15">
      <c r="A967" t="s">
        <v>5905</v>
      </c>
      <c r="B967">
        <v>21505</v>
      </c>
      <c r="C967" t="s">
        <v>4398</v>
      </c>
      <c r="D967" t="s">
        <v>2450</v>
      </c>
      <c r="E967" t="s">
        <v>4475</v>
      </c>
      <c r="F967" t="s">
        <v>2449</v>
      </c>
      <c r="G967" t="s">
        <v>7190</v>
      </c>
      <c r="H967" t="s">
        <v>2375</v>
      </c>
      <c r="I967" t="s">
        <v>2450</v>
      </c>
    </row>
    <row r="968" spans="1:9" x14ac:dyDescent="0.15">
      <c r="A968" t="s">
        <v>5923</v>
      </c>
      <c r="B968">
        <v>21506</v>
      </c>
      <c r="C968" t="s">
        <v>4398</v>
      </c>
      <c r="D968" t="s">
        <v>2452</v>
      </c>
      <c r="E968" t="s">
        <v>4475</v>
      </c>
      <c r="F968" t="s">
        <v>2451</v>
      </c>
      <c r="G968" t="s">
        <v>7191</v>
      </c>
      <c r="H968" t="s">
        <v>2375</v>
      </c>
      <c r="I968" t="s">
        <v>2452</v>
      </c>
    </row>
    <row r="969" spans="1:9" x14ac:dyDescent="0.15">
      <c r="A969" t="s">
        <v>5941</v>
      </c>
      <c r="B969">
        <v>21507</v>
      </c>
      <c r="C969" t="s">
        <v>4398</v>
      </c>
      <c r="D969" t="s">
        <v>2454</v>
      </c>
      <c r="E969" t="s">
        <v>4475</v>
      </c>
      <c r="F969" t="s">
        <v>2453</v>
      </c>
      <c r="G969" t="s">
        <v>7192</v>
      </c>
      <c r="H969" t="s">
        <v>2375</v>
      </c>
      <c r="I969" t="s">
        <v>2454</v>
      </c>
    </row>
    <row r="970" spans="1:9" x14ac:dyDescent="0.15">
      <c r="A970" t="s">
        <v>5957</v>
      </c>
      <c r="B970">
        <v>21521</v>
      </c>
      <c r="C970" t="s">
        <v>4398</v>
      </c>
      <c r="D970" t="s">
        <v>2456</v>
      </c>
      <c r="E970" t="s">
        <v>4475</v>
      </c>
      <c r="F970" t="s">
        <v>2455</v>
      </c>
      <c r="G970" t="s">
        <v>7193</v>
      </c>
      <c r="H970" t="s">
        <v>2375</v>
      </c>
      <c r="I970" t="s">
        <v>2456</v>
      </c>
    </row>
    <row r="971" spans="1:9" x14ac:dyDescent="0.15">
      <c r="A971" t="s">
        <v>5973</v>
      </c>
      <c r="B971">
        <v>21604</v>
      </c>
      <c r="C971" t="s">
        <v>4398</v>
      </c>
      <c r="D971" t="s">
        <v>2458</v>
      </c>
      <c r="E971" t="s">
        <v>4475</v>
      </c>
      <c r="F971" t="s">
        <v>2457</v>
      </c>
      <c r="G971" t="s">
        <v>7194</v>
      </c>
      <c r="H971" t="s">
        <v>2375</v>
      </c>
      <c r="I971" t="s">
        <v>2458</v>
      </c>
    </row>
    <row r="972" spans="1:9" x14ac:dyDescent="0.15">
      <c r="A972" t="s">
        <v>4448</v>
      </c>
      <c r="B972">
        <v>22000</v>
      </c>
      <c r="C972" t="s">
        <v>4399</v>
      </c>
      <c r="D972" t="s">
        <v>2460</v>
      </c>
      <c r="E972" t="s">
        <v>4426</v>
      </c>
      <c r="F972" t="s">
        <v>2459</v>
      </c>
      <c r="G972" t="s">
        <v>7195</v>
      </c>
      <c r="H972" t="s">
        <v>2460</v>
      </c>
    </row>
    <row r="973" spans="1:9" x14ac:dyDescent="0.15">
      <c r="A973" t="s">
        <v>4497</v>
      </c>
      <c r="B973">
        <v>22100</v>
      </c>
      <c r="C973" t="s">
        <v>4399</v>
      </c>
      <c r="D973" t="s">
        <v>2462</v>
      </c>
      <c r="E973" t="s">
        <v>4475</v>
      </c>
      <c r="F973" t="s">
        <v>2461</v>
      </c>
      <c r="G973" t="s">
        <v>7196</v>
      </c>
      <c r="H973" t="s">
        <v>2460</v>
      </c>
      <c r="I973" t="s">
        <v>2462</v>
      </c>
    </row>
    <row r="974" spans="1:9" x14ac:dyDescent="0.15">
      <c r="A974" t="s">
        <v>4545</v>
      </c>
      <c r="B974">
        <v>22130</v>
      </c>
      <c r="C974" t="s">
        <v>4399</v>
      </c>
      <c r="D974" t="s">
        <v>2464</v>
      </c>
      <c r="E974" t="s">
        <v>4475</v>
      </c>
      <c r="F974" t="s">
        <v>2463</v>
      </c>
      <c r="G974" t="s">
        <v>7197</v>
      </c>
      <c r="H974" t="s">
        <v>2460</v>
      </c>
      <c r="I974" t="s">
        <v>2464</v>
      </c>
    </row>
    <row r="975" spans="1:9" x14ac:dyDescent="0.15">
      <c r="A975" t="s">
        <v>4593</v>
      </c>
      <c r="B975">
        <v>22203</v>
      </c>
      <c r="C975" t="s">
        <v>4399</v>
      </c>
      <c r="D975" t="s">
        <v>2466</v>
      </c>
      <c r="E975" t="s">
        <v>4475</v>
      </c>
      <c r="F975" t="s">
        <v>2465</v>
      </c>
      <c r="G975" t="s">
        <v>7198</v>
      </c>
      <c r="H975" t="s">
        <v>2460</v>
      </c>
      <c r="I975" t="s">
        <v>2466</v>
      </c>
    </row>
    <row r="976" spans="1:9" x14ac:dyDescent="0.15">
      <c r="A976" t="s">
        <v>4641</v>
      </c>
      <c r="B976">
        <v>22205</v>
      </c>
      <c r="C976" t="s">
        <v>4399</v>
      </c>
      <c r="D976" t="s">
        <v>2468</v>
      </c>
      <c r="E976" t="s">
        <v>4475</v>
      </c>
      <c r="F976" t="s">
        <v>2467</v>
      </c>
      <c r="G976" t="s">
        <v>7199</v>
      </c>
      <c r="H976" t="s">
        <v>2460</v>
      </c>
      <c r="I976" t="s">
        <v>2468</v>
      </c>
    </row>
    <row r="977" spans="1:9" x14ac:dyDescent="0.15">
      <c r="A977" t="s">
        <v>4689</v>
      </c>
      <c r="B977">
        <v>22206</v>
      </c>
      <c r="C977" t="s">
        <v>4399</v>
      </c>
      <c r="D977" t="s">
        <v>2470</v>
      </c>
      <c r="E977" t="s">
        <v>4475</v>
      </c>
      <c r="F977" t="s">
        <v>2469</v>
      </c>
      <c r="G977" t="s">
        <v>7200</v>
      </c>
      <c r="H977" t="s">
        <v>2460</v>
      </c>
      <c r="I977" t="s">
        <v>2470</v>
      </c>
    </row>
    <row r="978" spans="1:9" x14ac:dyDescent="0.15">
      <c r="A978" t="s">
        <v>4737</v>
      </c>
      <c r="B978">
        <v>22207</v>
      </c>
      <c r="C978" t="s">
        <v>4399</v>
      </c>
      <c r="D978" t="s">
        <v>2472</v>
      </c>
      <c r="E978" t="s">
        <v>4475</v>
      </c>
      <c r="F978" t="s">
        <v>2471</v>
      </c>
      <c r="G978" t="s">
        <v>7201</v>
      </c>
      <c r="H978" t="s">
        <v>2460</v>
      </c>
      <c r="I978" t="s">
        <v>2472</v>
      </c>
    </row>
    <row r="979" spans="1:9" x14ac:dyDescent="0.15">
      <c r="A979" t="s">
        <v>4785</v>
      </c>
      <c r="B979">
        <v>22208</v>
      </c>
      <c r="C979" t="s">
        <v>4399</v>
      </c>
      <c r="D979" t="s">
        <v>2474</v>
      </c>
      <c r="E979" t="s">
        <v>4475</v>
      </c>
      <c r="F979" t="s">
        <v>2473</v>
      </c>
      <c r="G979" t="s">
        <v>7202</v>
      </c>
      <c r="H979" t="s">
        <v>2460</v>
      </c>
      <c r="I979" t="s">
        <v>2474</v>
      </c>
    </row>
    <row r="980" spans="1:9" x14ac:dyDescent="0.15">
      <c r="A980" t="s">
        <v>4833</v>
      </c>
      <c r="B980">
        <v>22209</v>
      </c>
      <c r="C980" t="s">
        <v>4399</v>
      </c>
      <c r="D980" t="s">
        <v>2476</v>
      </c>
      <c r="E980" t="s">
        <v>4475</v>
      </c>
      <c r="F980" t="s">
        <v>2475</v>
      </c>
      <c r="G980" t="s">
        <v>7203</v>
      </c>
      <c r="H980" t="s">
        <v>2460</v>
      </c>
      <c r="I980" t="s">
        <v>2476</v>
      </c>
    </row>
    <row r="981" spans="1:9" x14ac:dyDescent="0.15">
      <c r="A981" t="s">
        <v>4881</v>
      </c>
      <c r="B981">
        <v>22210</v>
      </c>
      <c r="C981" t="s">
        <v>4399</v>
      </c>
      <c r="D981" t="s">
        <v>2478</v>
      </c>
      <c r="E981" t="s">
        <v>4475</v>
      </c>
      <c r="F981" t="s">
        <v>2477</v>
      </c>
      <c r="G981" t="s">
        <v>7204</v>
      </c>
      <c r="H981" t="s">
        <v>2460</v>
      </c>
      <c r="I981" t="s">
        <v>2478</v>
      </c>
    </row>
    <row r="982" spans="1:9" x14ac:dyDescent="0.15">
      <c r="A982" t="s">
        <v>4929</v>
      </c>
      <c r="B982">
        <v>22211</v>
      </c>
      <c r="C982" t="s">
        <v>4399</v>
      </c>
      <c r="D982" t="s">
        <v>2480</v>
      </c>
      <c r="E982" t="s">
        <v>4475</v>
      </c>
      <c r="F982" t="s">
        <v>2479</v>
      </c>
      <c r="G982" t="s">
        <v>7205</v>
      </c>
      <c r="H982" t="s">
        <v>2460</v>
      </c>
      <c r="I982" t="s">
        <v>2480</v>
      </c>
    </row>
    <row r="983" spans="1:9" x14ac:dyDescent="0.15">
      <c r="A983" t="s">
        <v>4977</v>
      </c>
      <c r="B983">
        <v>22212</v>
      </c>
      <c r="C983" t="s">
        <v>4399</v>
      </c>
      <c r="D983" t="s">
        <v>2482</v>
      </c>
      <c r="E983" t="s">
        <v>4475</v>
      </c>
      <c r="F983" t="s">
        <v>2481</v>
      </c>
      <c r="G983" t="s">
        <v>7206</v>
      </c>
      <c r="H983" t="s">
        <v>2460</v>
      </c>
      <c r="I983" t="s">
        <v>2482</v>
      </c>
    </row>
    <row r="984" spans="1:9" x14ac:dyDescent="0.15">
      <c r="A984" t="s">
        <v>5025</v>
      </c>
      <c r="B984">
        <v>22213</v>
      </c>
      <c r="C984" t="s">
        <v>4399</v>
      </c>
      <c r="D984" t="s">
        <v>2484</v>
      </c>
      <c r="E984" t="s">
        <v>4475</v>
      </c>
      <c r="F984" t="s">
        <v>2483</v>
      </c>
      <c r="G984" t="s">
        <v>7207</v>
      </c>
      <c r="H984" t="s">
        <v>2460</v>
      </c>
      <c r="I984" t="s">
        <v>2484</v>
      </c>
    </row>
    <row r="985" spans="1:9" x14ac:dyDescent="0.15">
      <c r="A985" t="s">
        <v>5073</v>
      </c>
      <c r="B985">
        <v>22214</v>
      </c>
      <c r="C985" t="s">
        <v>4399</v>
      </c>
      <c r="D985" t="s">
        <v>2486</v>
      </c>
      <c r="E985" t="s">
        <v>4475</v>
      </c>
      <c r="F985" t="s">
        <v>2485</v>
      </c>
      <c r="G985" t="s">
        <v>7208</v>
      </c>
      <c r="H985" t="s">
        <v>2460</v>
      </c>
      <c r="I985" t="s">
        <v>2486</v>
      </c>
    </row>
    <row r="986" spans="1:9" x14ac:dyDescent="0.15">
      <c r="A986" t="s">
        <v>5121</v>
      </c>
      <c r="B986">
        <v>22215</v>
      </c>
      <c r="C986" t="s">
        <v>4399</v>
      </c>
      <c r="D986" t="s">
        <v>2488</v>
      </c>
      <c r="E986" t="s">
        <v>4475</v>
      </c>
      <c r="F986" t="s">
        <v>2487</v>
      </c>
      <c r="G986" t="s">
        <v>7209</v>
      </c>
      <c r="H986" t="s">
        <v>2460</v>
      </c>
      <c r="I986" t="s">
        <v>2488</v>
      </c>
    </row>
    <row r="987" spans="1:9" x14ac:dyDescent="0.15">
      <c r="A987" t="s">
        <v>5169</v>
      </c>
      <c r="B987">
        <v>22216</v>
      </c>
      <c r="C987" t="s">
        <v>4399</v>
      </c>
      <c r="D987" t="s">
        <v>2490</v>
      </c>
      <c r="E987" t="s">
        <v>4475</v>
      </c>
      <c r="F987" t="s">
        <v>2489</v>
      </c>
      <c r="G987" t="s">
        <v>7210</v>
      </c>
      <c r="H987" t="s">
        <v>2460</v>
      </c>
      <c r="I987" t="s">
        <v>2490</v>
      </c>
    </row>
    <row r="988" spans="1:9" x14ac:dyDescent="0.15">
      <c r="A988" t="s">
        <v>5216</v>
      </c>
      <c r="B988">
        <v>22219</v>
      </c>
      <c r="C988" t="s">
        <v>4399</v>
      </c>
      <c r="D988" t="s">
        <v>2492</v>
      </c>
      <c r="E988" t="s">
        <v>4475</v>
      </c>
      <c r="F988" t="s">
        <v>2491</v>
      </c>
      <c r="G988" t="s">
        <v>7211</v>
      </c>
      <c r="H988" t="s">
        <v>2460</v>
      </c>
      <c r="I988" t="s">
        <v>2492</v>
      </c>
    </row>
    <row r="989" spans="1:9" x14ac:dyDescent="0.15">
      <c r="A989" t="s">
        <v>5263</v>
      </c>
      <c r="B989">
        <v>22220</v>
      </c>
      <c r="C989" t="s">
        <v>4399</v>
      </c>
      <c r="D989" t="s">
        <v>2494</v>
      </c>
      <c r="E989" t="s">
        <v>4475</v>
      </c>
      <c r="F989" t="s">
        <v>2493</v>
      </c>
      <c r="G989" t="s">
        <v>7212</v>
      </c>
      <c r="H989" t="s">
        <v>2460</v>
      </c>
      <c r="I989" t="s">
        <v>2494</v>
      </c>
    </row>
    <row r="990" spans="1:9" x14ac:dyDescent="0.15">
      <c r="A990" t="s">
        <v>5309</v>
      </c>
      <c r="B990">
        <v>22221</v>
      </c>
      <c r="C990" t="s">
        <v>4399</v>
      </c>
      <c r="D990" t="s">
        <v>2496</v>
      </c>
      <c r="E990" t="s">
        <v>4475</v>
      </c>
      <c r="F990" t="s">
        <v>2495</v>
      </c>
      <c r="G990" t="s">
        <v>7213</v>
      </c>
      <c r="H990" t="s">
        <v>2460</v>
      </c>
      <c r="I990" t="s">
        <v>2496</v>
      </c>
    </row>
    <row r="991" spans="1:9" x14ac:dyDescent="0.15">
      <c r="A991" t="s">
        <v>5354</v>
      </c>
      <c r="B991">
        <v>22222</v>
      </c>
      <c r="C991" t="s">
        <v>4399</v>
      </c>
      <c r="D991" t="s">
        <v>2498</v>
      </c>
      <c r="E991" t="s">
        <v>4475</v>
      </c>
      <c r="F991" t="s">
        <v>2497</v>
      </c>
      <c r="G991" t="s">
        <v>7214</v>
      </c>
      <c r="H991" t="s">
        <v>2460</v>
      </c>
      <c r="I991" t="s">
        <v>2498</v>
      </c>
    </row>
    <row r="992" spans="1:9" x14ac:dyDescent="0.15">
      <c r="A992" t="s">
        <v>5397</v>
      </c>
      <c r="B992">
        <v>22223</v>
      </c>
      <c r="C992" t="s">
        <v>4399</v>
      </c>
      <c r="D992" t="s">
        <v>2500</v>
      </c>
      <c r="E992" t="s">
        <v>4475</v>
      </c>
      <c r="F992" t="s">
        <v>2499</v>
      </c>
      <c r="G992" t="s">
        <v>7215</v>
      </c>
      <c r="H992" t="s">
        <v>2460</v>
      </c>
      <c r="I992" t="s">
        <v>2500</v>
      </c>
    </row>
    <row r="993" spans="1:9" x14ac:dyDescent="0.15">
      <c r="A993" t="s">
        <v>5436</v>
      </c>
      <c r="B993">
        <v>22224</v>
      </c>
      <c r="C993" t="s">
        <v>4399</v>
      </c>
      <c r="D993" t="s">
        <v>2502</v>
      </c>
      <c r="E993" t="s">
        <v>4475</v>
      </c>
      <c r="F993" t="s">
        <v>2501</v>
      </c>
      <c r="G993" t="s">
        <v>7216</v>
      </c>
      <c r="H993" t="s">
        <v>2460</v>
      </c>
      <c r="I993" t="s">
        <v>2502</v>
      </c>
    </row>
    <row r="994" spans="1:9" x14ac:dyDescent="0.15">
      <c r="A994" t="s">
        <v>5473</v>
      </c>
      <c r="B994">
        <v>22225</v>
      </c>
      <c r="C994" t="s">
        <v>4399</v>
      </c>
      <c r="D994" t="s">
        <v>2504</v>
      </c>
      <c r="E994" t="s">
        <v>4475</v>
      </c>
      <c r="F994" t="s">
        <v>2503</v>
      </c>
      <c r="G994" t="s">
        <v>7217</v>
      </c>
      <c r="H994" t="s">
        <v>2460</v>
      </c>
      <c r="I994" t="s">
        <v>2504</v>
      </c>
    </row>
    <row r="995" spans="1:9" x14ac:dyDescent="0.15">
      <c r="A995" t="s">
        <v>5509</v>
      </c>
      <c r="B995">
        <v>22226</v>
      </c>
      <c r="C995" t="s">
        <v>4399</v>
      </c>
      <c r="D995" t="s">
        <v>2506</v>
      </c>
      <c r="E995" t="s">
        <v>4475</v>
      </c>
      <c r="F995" t="s">
        <v>2505</v>
      </c>
      <c r="G995" t="s">
        <v>7218</v>
      </c>
      <c r="H995" t="s">
        <v>2460</v>
      </c>
      <c r="I995" t="s">
        <v>2506</v>
      </c>
    </row>
    <row r="996" spans="1:9" x14ac:dyDescent="0.15">
      <c r="A996" t="s">
        <v>5545</v>
      </c>
      <c r="B996">
        <v>22301</v>
      </c>
      <c r="C996" t="s">
        <v>4399</v>
      </c>
      <c r="D996" t="s">
        <v>2508</v>
      </c>
      <c r="E996" t="s">
        <v>4475</v>
      </c>
      <c r="F996" t="s">
        <v>2507</v>
      </c>
      <c r="G996" t="s">
        <v>7219</v>
      </c>
      <c r="H996" t="s">
        <v>2460</v>
      </c>
      <c r="I996" t="s">
        <v>2508</v>
      </c>
    </row>
    <row r="997" spans="1:9" x14ac:dyDescent="0.15">
      <c r="A997" t="s">
        <v>5580</v>
      </c>
      <c r="B997">
        <v>22302</v>
      </c>
      <c r="C997" t="s">
        <v>4399</v>
      </c>
      <c r="D997" t="s">
        <v>2510</v>
      </c>
      <c r="E997" t="s">
        <v>4475</v>
      </c>
      <c r="F997" t="s">
        <v>2509</v>
      </c>
      <c r="G997" t="s">
        <v>7220</v>
      </c>
      <c r="H997" t="s">
        <v>2460</v>
      </c>
      <c r="I997" t="s">
        <v>2510</v>
      </c>
    </row>
    <row r="998" spans="1:9" x14ac:dyDescent="0.15">
      <c r="A998" t="s">
        <v>5612</v>
      </c>
      <c r="B998">
        <v>22304</v>
      </c>
      <c r="C998" t="s">
        <v>4399</v>
      </c>
      <c r="D998" t="s">
        <v>2512</v>
      </c>
      <c r="E998" t="s">
        <v>4475</v>
      </c>
      <c r="F998" t="s">
        <v>2511</v>
      </c>
      <c r="G998" t="s">
        <v>7221</v>
      </c>
      <c r="H998" t="s">
        <v>2460</v>
      </c>
      <c r="I998" t="s">
        <v>2512</v>
      </c>
    </row>
    <row r="999" spans="1:9" x14ac:dyDescent="0.15">
      <c r="A999" t="s">
        <v>5644</v>
      </c>
      <c r="B999">
        <v>22305</v>
      </c>
      <c r="C999" t="s">
        <v>4399</v>
      </c>
      <c r="D999" t="s">
        <v>2514</v>
      </c>
      <c r="E999" t="s">
        <v>4475</v>
      </c>
      <c r="F999" t="s">
        <v>2513</v>
      </c>
      <c r="G999" t="s">
        <v>7222</v>
      </c>
      <c r="H999" t="s">
        <v>2460</v>
      </c>
      <c r="I999" t="s">
        <v>2514</v>
      </c>
    </row>
    <row r="1000" spans="1:9" x14ac:dyDescent="0.15">
      <c r="A1000" t="s">
        <v>5673</v>
      </c>
      <c r="B1000">
        <v>22306</v>
      </c>
      <c r="C1000" t="s">
        <v>4399</v>
      </c>
      <c r="D1000" t="s">
        <v>2516</v>
      </c>
      <c r="E1000" t="s">
        <v>4475</v>
      </c>
      <c r="F1000" t="s">
        <v>2515</v>
      </c>
      <c r="G1000" t="s">
        <v>7223</v>
      </c>
      <c r="H1000" t="s">
        <v>2460</v>
      </c>
      <c r="I1000" t="s">
        <v>2516</v>
      </c>
    </row>
    <row r="1001" spans="1:9" x14ac:dyDescent="0.15">
      <c r="A1001" t="s">
        <v>5701</v>
      </c>
      <c r="B1001">
        <v>22325</v>
      </c>
      <c r="C1001" t="s">
        <v>4399</v>
      </c>
      <c r="D1001" t="s">
        <v>2518</v>
      </c>
      <c r="E1001" t="s">
        <v>4475</v>
      </c>
      <c r="F1001" t="s">
        <v>2517</v>
      </c>
      <c r="G1001" t="s">
        <v>7224</v>
      </c>
      <c r="H1001" t="s">
        <v>2460</v>
      </c>
      <c r="I1001" t="s">
        <v>2518</v>
      </c>
    </row>
    <row r="1002" spans="1:9" x14ac:dyDescent="0.15">
      <c r="A1002" t="s">
        <v>5729</v>
      </c>
      <c r="B1002">
        <v>22341</v>
      </c>
      <c r="C1002" t="s">
        <v>4399</v>
      </c>
      <c r="D1002" t="s">
        <v>843</v>
      </c>
      <c r="E1002" t="s">
        <v>4475</v>
      </c>
      <c r="F1002" t="s">
        <v>2519</v>
      </c>
      <c r="G1002" t="s">
        <v>7225</v>
      </c>
      <c r="H1002" t="s">
        <v>2460</v>
      </c>
      <c r="I1002" t="s">
        <v>843</v>
      </c>
    </row>
    <row r="1003" spans="1:9" x14ac:dyDescent="0.15">
      <c r="A1003" t="s">
        <v>5755</v>
      </c>
      <c r="B1003">
        <v>22342</v>
      </c>
      <c r="C1003" t="s">
        <v>4399</v>
      </c>
      <c r="D1003" t="s">
        <v>2521</v>
      </c>
      <c r="E1003" t="s">
        <v>4475</v>
      </c>
      <c r="F1003" t="s">
        <v>2520</v>
      </c>
      <c r="G1003" t="s">
        <v>7226</v>
      </c>
      <c r="H1003" t="s">
        <v>2460</v>
      </c>
      <c r="I1003" t="s">
        <v>2521</v>
      </c>
    </row>
    <row r="1004" spans="1:9" x14ac:dyDescent="0.15">
      <c r="A1004" t="s">
        <v>5780</v>
      </c>
      <c r="B1004">
        <v>22344</v>
      </c>
      <c r="C1004" t="s">
        <v>4399</v>
      </c>
      <c r="D1004" t="s">
        <v>2523</v>
      </c>
      <c r="E1004" t="s">
        <v>4475</v>
      </c>
      <c r="F1004" t="s">
        <v>2522</v>
      </c>
      <c r="G1004" t="s">
        <v>7227</v>
      </c>
      <c r="H1004" t="s">
        <v>2460</v>
      </c>
      <c r="I1004" t="s">
        <v>2523</v>
      </c>
    </row>
    <row r="1005" spans="1:9" x14ac:dyDescent="0.15">
      <c r="A1005" t="s">
        <v>5805</v>
      </c>
      <c r="B1005">
        <v>22424</v>
      </c>
      <c r="C1005" t="s">
        <v>4399</v>
      </c>
      <c r="D1005" t="s">
        <v>2525</v>
      </c>
      <c r="E1005" t="s">
        <v>4475</v>
      </c>
      <c r="F1005" t="s">
        <v>2524</v>
      </c>
      <c r="G1005" t="s">
        <v>7228</v>
      </c>
      <c r="H1005" t="s">
        <v>2460</v>
      </c>
      <c r="I1005" t="s">
        <v>2525</v>
      </c>
    </row>
    <row r="1006" spans="1:9" x14ac:dyDescent="0.15">
      <c r="A1006" t="s">
        <v>5828</v>
      </c>
      <c r="B1006">
        <v>22429</v>
      </c>
      <c r="C1006" t="s">
        <v>4399</v>
      </c>
      <c r="D1006" t="s">
        <v>2527</v>
      </c>
      <c r="E1006" t="s">
        <v>4475</v>
      </c>
      <c r="F1006" t="s">
        <v>2526</v>
      </c>
      <c r="G1006" t="s">
        <v>7229</v>
      </c>
      <c r="H1006" t="s">
        <v>2460</v>
      </c>
      <c r="I1006" t="s">
        <v>2527</v>
      </c>
    </row>
    <row r="1007" spans="1:9" x14ac:dyDescent="0.15">
      <c r="A1007" t="s">
        <v>5851</v>
      </c>
      <c r="B1007">
        <v>22461</v>
      </c>
      <c r="C1007" t="s">
        <v>4399</v>
      </c>
      <c r="D1007" t="s">
        <v>619</v>
      </c>
      <c r="E1007" t="s">
        <v>4475</v>
      </c>
      <c r="F1007" t="s">
        <v>2528</v>
      </c>
      <c r="G1007" t="s">
        <v>7230</v>
      </c>
      <c r="H1007" t="s">
        <v>2460</v>
      </c>
      <c r="I1007" t="s">
        <v>619</v>
      </c>
    </row>
    <row r="1008" spans="1:9" x14ac:dyDescent="0.15">
      <c r="A1008" t="s">
        <v>4449</v>
      </c>
      <c r="B1008">
        <v>23000</v>
      </c>
      <c r="C1008" t="s">
        <v>4400</v>
      </c>
      <c r="D1008" t="s">
        <v>2530</v>
      </c>
      <c r="E1008" t="s">
        <v>4426</v>
      </c>
      <c r="F1008" t="s">
        <v>2529</v>
      </c>
      <c r="G1008" t="s">
        <v>7231</v>
      </c>
      <c r="H1008" t="s">
        <v>2530</v>
      </c>
    </row>
    <row r="1009" spans="1:9" x14ac:dyDescent="0.15">
      <c r="A1009" t="s">
        <v>4498</v>
      </c>
      <c r="B1009">
        <v>23100</v>
      </c>
      <c r="C1009" t="s">
        <v>4400</v>
      </c>
      <c r="D1009" t="s">
        <v>2532</v>
      </c>
      <c r="E1009" t="s">
        <v>4475</v>
      </c>
      <c r="F1009" t="s">
        <v>2531</v>
      </c>
      <c r="G1009" t="s">
        <v>7232</v>
      </c>
      <c r="H1009" t="s">
        <v>2530</v>
      </c>
      <c r="I1009" t="s">
        <v>7233</v>
      </c>
    </row>
    <row r="1010" spans="1:9" x14ac:dyDescent="0.15">
      <c r="A1010" t="s">
        <v>4546</v>
      </c>
      <c r="B1010">
        <v>23201</v>
      </c>
      <c r="C1010" t="s">
        <v>4400</v>
      </c>
      <c r="D1010" t="s">
        <v>2534</v>
      </c>
      <c r="E1010" t="s">
        <v>4475</v>
      </c>
      <c r="F1010" t="s">
        <v>2533</v>
      </c>
      <c r="G1010" t="s">
        <v>7234</v>
      </c>
      <c r="H1010" t="s">
        <v>2530</v>
      </c>
      <c r="I1010" t="s">
        <v>2534</v>
      </c>
    </row>
    <row r="1011" spans="1:9" x14ac:dyDescent="0.15">
      <c r="A1011" t="s">
        <v>4594</v>
      </c>
      <c r="B1011">
        <v>23202</v>
      </c>
      <c r="C1011" t="s">
        <v>4400</v>
      </c>
      <c r="D1011" t="s">
        <v>2536</v>
      </c>
      <c r="E1011" t="s">
        <v>4475</v>
      </c>
      <c r="F1011" t="s">
        <v>2535</v>
      </c>
      <c r="G1011" t="s">
        <v>7235</v>
      </c>
      <c r="H1011" t="s">
        <v>2530</v>
      </c>
      <c r="I1011" t="s">
        <v>2536</v>
      </c>
    </row>
    <row r="1012" spans="1:9" x14ac:dyDescent="0.15">
      <c r="A1012" t="s">
        <v>4642</v>
      </c>
      <c r="B1012">
        <v>23203</v>
      </c>
      <c r="C1012" t="s">
        <v>4400</v>
      </c>
      <c r="D1012" t="s">
        <v>2538</v>
      </c>
      <c r="E1012" t="s">
        <v>4475</v>
      </c>
      <c r="F1012" t="s">
        <v>2537</v>
      </c>
      <c r="G1012" t="s">
        <v>7236</v>
      </c>
      <c r="H1012" t="s">
        <v>2530</v>
      </c>
      <c r="I1012" t="s">
        <v>2538</v>
      </c>
    </row>
    <row r="1013" spans="1:9" x14ac:dyDescent="0.15">
      <c r="A1013" t="s">
        <v>4690</v>
      </c>
      <c r="B1013">
        <v>23204</v>
      </c>
      <c r="C1013" t="s">
        <v>4400</v>
      </c>
      <c r="D1013" t="s">
        <v>2540</v>
      </c>
      <c r="E1013" t="s">
        <v>4475</v>
      </c>
      <c r="F1013" t="s">
        <v>2539</v>
      </c>
      <c r="G1013" t="s">
        <v>7237</v>
      </c>
      <c r="H1013" t="s">
        <v>2530</v>
      </c>
      <c r="I1013" t="s">
        <v>2540</v>
      </c>
    </row>
    <row r="1014" spans="1:9" x14ac:dyDescent="0.15">
      <c r="A1014" t="s">
        <v>4738</v>
      </c>
      <c r="B1014">
        <v>23205</v>
      </c>
      <c r="C1014" t="s">
        <v>4400</v>
      </c>
      <c r="D1014" t="s">
        <v>2542</v>
      </c>
      <c r="E1014" t="s">
        <v>4475</v>
      </c>
      <c r="F1014" t="s">
        <v>2541</v>
      </c>
      <c r="G1014" t="s">
        <v>7238</v>
      </c>
      <c r="H1014" t="s">
        <v>2530</v>
      </c>
      <c r="I1014" t="s">
        <v>2542</v>
      </c>
    </row>
    <row r="1015" spans="1:9" x14ac:dyDescent="0.15">
      <c r="A1015" t="s">
        <v>4786</v>
      </c>
      <c r="B1015">
        <v>23206</v>
      </c>
      <c r="C1015" t="s">
        <v>4400</v>
      </c>
      <c r="D1015" t="s">
        <v>2544</v>
      </c>
      <c r="E1015" t="s">
        <v>4475</v>
      </c>
      <c r="F1015" t="s">
        <v>2543</v>
      </c>
      <c r="G1015" t="s">
        <v>7239</v>
      </c>
      <c r="H1015" t="s">
        <v>2530</v>
      </c>
      <c r="I1015" t="s">
        <v>2544</v>
      </c>
    </row>
    <row r="1016" spans="1:9" x14ac:dyDescent="0.15">
      <c r="A1016" t="s">
        <v>4834</v>
      </c>
      <c r="B1016">
        <v>23207</v>
      </c>
      <c r="C1016" t="s">
        <v>4400</v>
      </c>
      <c r="D1016" t="s">
        <v>2546</v>
      </c>
      <c r="E1016" t="s">
        <v>4475</v>
      </c>
      <c r="F1016" t="s">
        <v>2545</v>
      </c>
      <c r="G1016" t="s">
        <v>7240</v>
      </c>
      <c r="H1016" t="s">
        <v>2530</v>
      </c>
      <c r="I1016" t="s">
        <v>2546</v>
      </c>
    </row>
    <row r="1017" spans="1:9" x14ac:dyDescent="0.15">
      <c r="A1017" t="s">
        <v>4882</v>
      </c>
      <c r="B1017">
        <v>23208</v>
      </c>
      <c r="C1017" t="s">
        <v>4400</v>
      </c>
      <c r="D1017" t="s">
        <v>2548</v>
      </c>
      <c r="E1017" t="s">
        <v>4475</v>
      </c>
      <c r="F1017" t="s">
        <v>2547</v>
      </c>
      <c r="G1017" t="s">
        <v>7241</v>
      </c>
      <c r="H1017" t="s">
        <v>2530</v>
      </c>
      <c r="I1017" t="s">
        <v>2548</v>
      </c>
    </row>
    <row r="1018" spans="1:9" x14ac:dyDescent="0.15">
      <c r="A1018" t="s">
        <v>4930</v>
      </c>
      <c r="B1018">
        <v>23209</v>
      </c>
      <c r="C1018" t="s">
        <v>4400</v>
      </c>
      <c r="D1018" t="s">
        <v>2550</v>
      </c>
      <c r="E1018" t="s">
        <v>4475</v>
      </c>
      <c r="F1018" t="s">
        <v>2549</v>
      </c>
      <c r="G1018" t="s">
        <v>7242</v>
      </c>
      <c r="H1018" t="s">
        <v>2530</v>
      </c>
      <c r="I1018" t="s">
        <v>2550</v>
      </c>
    </row>
    <row r="1019" spans="1:9" x14ac:dyDescent="0.15">
      <c r="A1019" t="s">
        <v>4978</v>
      </c>
      <c r="B1019">
        <v>23210</v>
      </c>
      <c r="C1019" t="s">
        <v>4400</v>
      </c>
      <c r="D1019" t="s">
        <v>2552</v>
      </c>
      <c r="E1019" t="s">
        <v>4475</v>
      </c>
      <c r="F1019" t="s">
        <v>2551</v>
      </c>
      <c r="G1019" t="s">
        <v>7243</v>
      </c>
      <c r="H1019" t="s">
        <v>2530</v>
      </c>
      <c r="I1019" t="s">
        <v>2552</v>
      </c>
    </row>
    <row r="1020" spans="1:9" x14ac:dyDescent="0.15">
      <c r="A1020" t="s">
        <v>5026</v>
      </c>
      <c r="B1020">
        <v>23211</v>
      </c>
      <c r="C1020" t="s">
        <v>4400</v>
      </c>
      <c r="D1020" t="s">
        <v>2554</v>
      </c>
      <c r="E1020" t="s">
        <v>4475</v>
      </c>
      <c r="F1020" t="s">
        <v>2553</v>
      </c>
      <c r="G1020" t="s">
        <v>7244</v>
      </c>
      <c r="H1020" t="s">
        <v>2530</v>
      </c>
      <c r="I1020" t="s">
        <v>2554</v>
      </c>
    </row>
    <row r="1021" spans="1:9" x14ac:dyDescent="0.15">
      <c r="A1021" t="s">
        <v>5074</v>
      </c>
      <c r="B1021">
        <v>23212</v>
      </c>
      <c r="C1021" t="s">
        <v>4400</v>
      </c>
      <c r="D1021" t="s">
        <v>2556</v>
      </c>
      <c r="E1021" t="s">
        <v>4475</v>
      </c>
      <c r="F1021" t="s">
        <v>2555</v>
      </c>
      <c r="G1021" t="s">
        <v>7245</v>
      </c>
      <c r="H1021" t="s">
        <v>2530</v>
      </c>
      <c r="I1021" t="s">
        <v>2556</v>
      </c>
    </row>
    <row r="1022" spans="1:9" x14ac:dyDescent="0.15">
      <c r="A1022" t="s">
        <v>5122</v>
      </c>
      <c r="B1022">
        <v>23213</v>
      </c>
      <c r="C1022" t="s">
        <v>4400</v>
      </c>
      <c r="D1022" t="s">
        <v>2558</v>
      </c>
      <c r="E1022" t="s">
        <v>4475</v>
      </c>
      <c r="F1022" t="s">
        <v>2557</v>
      </c>
      <c r="G1022" t="s">
        <v>7246</v>
      </c>
      <c r="H1022" t="s">
        <v>2530</v>
      </c>
      <c r="I1022" t="s">
        <v>2558</v>
      </c>
    </row>
    <row r="1023" spans="1:9" x14ac:dyDescent="0.15">
      <c r="A1023" t="s">
        <v>5170</v>
      </c>
      <c r="B1023">
        <v>23214</v>
      </c>
      <c r="C1023" t="s">
        <v>4400</v>
      </c>
      <c r="D1023" t="s">
        <v>2560</v>
      </c>
      <c r="E1023" t="s">
        <v>4475</v>
      </c>
      <c r="F1023" t="s">
        <v>2559</v>
      </c>
      <c r="G1023" t="s">
        <v>7247</v>
      </c>
      <c r="H1023" t="s">
        <v>2530</v>
      </c>
      <c r="I1023" t="s">
        <v>2560</v>
      </c>
    </row>
    <row r="1024" spans="1:9" x14ac:dyDescent="0.15">
      <c r="A1024" t="s">
        <v>5217</v>
      </c>
      <c r="B1024">
        <v>23215</v>
      </c>
      <c r="C1024" t="s">
        <v>4400</v>
      </c>
      <c r="D1024" t="s">
        <v>2562</v>
      </c>
      <c r="E1024" t="s">
        <v>4475</v>
      </c>
      <c r="F1024" t="s">
        <v>2561</v>
      </c>
      <c r="G1024" t="s">
        <v>7248</v>
      </c>
      <c r="H1024" t="s">
        <v>2530</v>
      </c>
      <c r="I1024" t="s">
        <v>2562</v>
      </c>
    </row>
    <row r="1025" spans="1:9" x14ac:dyDescent="0.15">
      <c r="A1025" t="s">
        <v>5264</v>
      </c>
      <c r="B1025">
        <v>23216</v>
      </c>
      <c r="C1025" t="s">
        <v>4400</v>
      </c>
      <c r="D1025" t="s">
        <v>2564</v>
      </c>
      <c r="E1025" t="s">
        <v>4475</v>
      </c>
      <c r="F1025" t="s">
        <v>2563</v>
      </c>
      <c r="G1025" t="s">
        <v>7249</v>
      </c>
      <c r="H1025" t="s">
        <v>2530</v>
      </c>
      <c r="I1025" t="s">
        <v>2564</v>
      </c>
    </row>
    <row r="1026" spans="1:9" x14ac:dyDescent="0.15">
      <c r="A1026" t="s">
        <v>5310</v>
      </c>
      <c r="B1026">
        <v>23217</v>
      </c>
      <c r="C1026" t="s">
        <v>4400</v>
      </c>
      <c r="D1026" t="s">
        <v>2566</v>
      </c>
      <c r="E1026" t="s">
        <v>4475</v>
      </c>
      <c r="F1026" t="s">
        <v>2565</v>
      </c>
      <c r="G1026" t="s">
        <v>7250</v>
      </c>
      <c r="H1026" t="s">
        <v>2530</v>
      </c>
      <c r="I1026" t="s">
        <v>2566</v>
      </c>
    </row>
    <row r="1027" spans="1:9" x14ac:dyDescent="0.15">
      <c r="A1027" t="s">
        <v>5355</v>
      </c>
      <c r="B1027">
        <v>23219</v>
      </c>
      <c r="C1027" t="s">
        <v>4400</v>
      </c>
      <c r="D1027" t="s">
        <v>2568</v>
      </c>
      <c r="E1027" t="s">
        <v>4475</v>
      </c>
      <c r="F1027" t="s">
        <v>2567</v>
      </c>
      <c r="G1027" t="s">
        <v>7251</v>
      </c>
      <c r="H1027" t="s">
        <v>2530</v>
      </c>
      <c r="I1027" t="s">
        <v>2568</v>
      </c>
    </row>
    <row r="1028" spans="1:9" x14ac:dyDescent="0.15">
      <c r="A1028" t="s">
        <v>5398</v>
      </c>
      <c r="B1028">
        <v>23220</v>
      </c>
      <c r="C1028" t="s">
        <v>4400</v>
      </c>
      <c r="D1028" t="s">
        <v>2570</v>
      </c>
      <c r="E1028" t="s">
        <v>4475</v>
      </c>
      <c r="F1028" t="s">
        <v>2569</v>
      </c>
      <c r="G1028" t="s">
        <v>7252</v>
      </c>
      <c r="H1028" t="s">
        <v>2530</v>
      </c>
      <c r="I1028" t="s">
        <v>2570</v>
      </c>
    </row>
    <row r="1029" spans="1:9" x14ac:dyDescent="0.15">
      <c r="A1029" t="s">
        <v>5437</v>
      </c>
      <c r="B1029">
        <v>23221</v>
      </c>
      <c r="C1029" t="s">
        <v>4400</v>
      </c>
      <c r="D1029" t="s">
        <v>2572</v>
      </c>
      <c r="E1029" t="s">
        <v>4475</v>
      </c>
      <c r="F1029" t="s">
        <v>2571</v>
      </c>
      <c r="G1029" t="s">
        <v>7253</v>
      </c>
      <c r="H1029" t="s">
        <v>2530</v>
      </c>
      <c r="I1029" t="s">
        <v>2572</v>
      </c>
    </row>
    <row r="1030" spans="1:9" x14ac:dyDescent="0.15">
      <c r="A1030" t="s">
        <v>5474</v>
      </c>
      <c r="B1030">
        <v>23222</v>
      </c>
      <c r="C1030" t="s">
        <v>4400</v>
      </c>
      <c r="D1030" t="s">
        <v>2574</v>
      </c>
      <c r="E1030" t="s">
        <v>4475</v>
      </c>
      <c r="F1030" t="s">
        <v>2573</v>
      </c>
      <c r="G1030" t="s">
        <v>7254</v>
      </c>
      <c r="H1030" t="s">
        <v>2530</v>
      </c>
      <c r="I1030" t="s">
        <v>2574</v>
      </c>
    </row>
    <row r="1031" spans="1:9" x14ac:dyDescent="0.15">
      <c r="A1031" t="s">
        <v>5510</v>
      </c>
      <c r="B1031">
        <v>23223</v>
      </c>
      <c r="C1031" t="s">
        <v>4400</v>
      </c>
      <c r="D1031" t="s">
        <v>2576</v>
      </c>
      <c r="E1031" t="s">
        <v>4475</v>
      </c>
      <c r="F1031" t="s">
        <v>2575</v>
      </c>
      <c r="G1031" t="s">
        <v>7255</v>
      </c>
      <c r="H1031" t="s">
        <v>2530</v>
      </c>
      <c r="I1031" t="s">
        <v>2576</v>
      </c>
    </row>
    <row r="1032" spans="1:9" x14ac:dyDescent="0.15">
      <c r="A1032" t="s">
        <v>5546</v>
      </c>
      <c r="B1032">
        <v>23224</v>
      </c>
      <c r="C1032" t="s">
        <v>4400</v>
      </c>
      <c r="D1032" t="s">
        <v>2578</v>
      </c>
      <c r="E1032" t="s">
        <v>4475</v>
      </c>
      <c r="F1032" t="s">
        <v>2577</v>
      </c>
      <c r="G1032" t="s">
        <v>7256</v>
      </c>
      <c r="H1032" t="s">
        <v>2530</v>
      </c>
      <c r="I1032" t="s">
        <v>2578</v>
      </c>
    </row>
    <row r="1033" spans="1:9" x14ac:dyDescent="0.15">
      <c r="A1033" t="s">
        <v>5581</v>
      </c>
      <c r="B1033">
        <v>23225</v>
      </c>
      <c r="C1033" t="s">
        <v>4400</v>
      </c>
      <c r="D1033" t="s">
        <v>2580</v>
      </c>
      <c r="E1033" t="s">
        <v>4475</v>
      </c>
      <c r="F1033" t="s">
        <v>2579</v>
      </c>
      <c r="G1033" t="s">
        <v>7257</v>
      </c>
      <c r="H1033" t="s">
        <v>2530</v>
      </c>
      <c r="I1033" t="s">
        <v>2580</v>
      </c>
    </row>
    <row r="1034" spans="1:9" x14ac:dyDescent="0.15">
      <c r="A1034" t="s">
        <v>5613</v>
      </c>
      <c r="B1034">
        <v>23226</v>
      </c>
      <c r="C1034" t="s">
        <v>4400</v>
      </c>
      <c r="D1034" t="s">
        <v>2582</v>
      </c>
      <c r="E1034" t="s">
        <v>4475</v>
      </c>
      <c r="F1034" t="s">
        <v>2581</v>
      </c>
      <c r="G1034" t="s">
        <v>7258</v>
      </c>
      <c r="H1034" t="s">
        <v>2530</v>
      </c>
      <c r="I1034" t="s">
        <v>2582</v>
      </c>
    </row>
    <row r="1035" spans="1:9" x14ac:dyDescent="0.15">
      <c r="A1035" t="s">
        <v>5645</v>
      </c>
      <c r="B1035">
        <v>23227</v>
      </c>
      <c r="C1035" t="s">
        <v>4400</v>
      </c>
      <c r="D1035" t="s">
        <v>2584</v>
      </c>
      <c r="E1035" t="s">
        <v>4475</v>
      </c>
      <c r="F1035" t="s">
        <v>2583</v>
      </c>
      <c r="G1035" t="s">
        <v>7259</v>
      </c>
      <c r="H1035" t="s">
        <v>2530</v>
      </c>
      <c r="I1035" t="s">
        <v>2584</v>
      </c>
    </row>
    <row r="1036" spans="1:9" x14ac:dyDescent="0.15">
      <c r="A1036" t="s">
        <v>5674</v>
      </c>
      <c r="B1036">
        <v>23228</v>
      </c>
      <c r="C1036" t="s">
        <v>4400</v>
      </c>
      <c r="D1036" t="s">
        <v>2586</v>
      </c>
      <c r="E1036" t="s">
        <v>4475</v>
      </c>
      <c r="F1036" t="s">
        <v>2585</v>
      </c>
      <c r="G1036" t="s">
        <v>7260</v>
      </c>
      <c r="H1036" t="s">
        <v>2530</v>
      </c>
      <c r="I1036" t="s">
        <v>2586</v>
      </c>
    </row>
    <row r="1037" spans="1:9" x14ac:dyDescent="0.15">
      <c r="A1037" t="s">
        <v>5702</v>
      </c>
      <c r="B1037">
        <v>23229</v>
      </c>
      <c r="C1037" t="s">
        <v>4400</v>
      </c>
      <c r="D1037" t="s">
        <v>2588</v>
      </c>
      <c r="E1037" t="s">
        <v>4475</v>
      </c>
      <c r="F1037" t="s">
        <v>2587</v>
      </c>
      <c r="G1037" t="s">
        <v>7261</v>
      </c>
      <c r="H1037" t="s">
        <v>2530</v>
      </c>
      <c r="I1037" t="s">
        <v>2588</v>
      </c>
    </row>
    <row r="1038" spans="1:9" x14ac:dyDescent="0.15">
      <c r="A1038" t="s">
        <v>5730</v>
      </c>
      <c r="B1038">
        <v>23230</v>
      </c>
      <c r="C1038" t="s">
        <v>4400</v>
      </c>
      <c r="D1038" t="s">
        <v>2590</v>
      </c>
      <c r="E1038" t="s">
        <v>4475</v>
      </c>
      <c r="F1038" t="s">
        <v>2589</v>
      </c>
      <c r="G1038" t="s">
        <v>7262</v>
      </c>
      <c r="H1038" t="s">
        <v>2530</v>
      </c>
      <c r="I1038" t="s">
        <v>2590</v>
      </c>
    </row>
    <row r="1039" spans="1:9" x14ac:dyDescent="0.15">
      <c r="A1039" t="s">
        <v>5756</v>
      </c>
      <c r="B1039">
        <v>23231</v>
      </c>
      <c r="C1039" t="s">
        <v>4400</v>
      </c>
      <c r="D1039" t="s">
        <v>2592</v>
      </c>
      <c r="E1039" t="s">
        <v>4475</v>
      </c>
      <c r="F1039" t="s">
        <v>2591</v>
      </c>
      <c r="G1039" t="s">
        <v>7263</v>
      </c>
      <c r="H1039" t="s">
        <v>2530</v>
      </c>
      <c r="I1039" t="s">
        <v>2592</v>
      </c>
    </row>
    <row r="1040" spans="1:9" x14ac:dyDescent="0.15">
      <c r="A1040" t="s">
        <v>5781</v>
      </c>
      <c r="B1040">
        <v>23232</v>
      </c>
      <c r="C1040" t="s">
        <v>4400</v>
      </c>
      <c r="D1040" t="s">
        <v>2594</v>
      </c>
      <c r="E1040" t="s">
        <v>4475</v>
      </c>
      <c r="F1040" t="s">
        <v>2593</v>
      </c>
      <c r="G1040" t="s">
        <v>7264</v>
      </c>
      <c r="H1040" t="s">
        <v>2530</v>
      </c>
      <c r="I1040" t="s">
        <v>2594</v>
      </c>
    </row>
    <row r="1041" spans="1:9" x14ac:dyDescent="0.15">
      <c r="A1041" t="s">
        <v>5806</v>
      </c>
      <c r="B1041">
        <v>23233</v>
      </c>
      <c r="C1041" t="s">
        <v>4400</v>
      </c>
      <c r="D1041" t="s">
        <v>2596</v>
      </c>
      <c r="E1041" t="s">
        <v>4475</v>
      </c>
      <c r="F1041" t="s">
        <v>2595</v>
      </c>
      <c r="G1041" t="s">
        <v>7265</v>
      </c>
      <c r="H1041" t="s">
        <v>2530</v>
      </c>
      <c r="I1041" t="s">
        <v>2596</v>
      </c>
    </row>
    <row r="1042" spans="1:9" x14ac:dyDescent="0.15">
      <c r="A1042" t="s">
        <v>5829</v>
      </c>
      <c r="B1042">
        <v>23234</v>
      </c>
      <c r="C1042" t="s">
        <v>4400</v>
      </c>
      <c r="D1042" t="s">
        <v>2598</v>
      </c>
      <c r="E1042" t="s">
        <v>4475</v>
      </c>
      <c r="F1042" t="s">
        <v>2597</v>
      </c>
      <c r="G1042" t="s">
        <v>7266</v>
      </c>
      <c r="H1042" t="s">
        <v>2530</v>
      </c>
      <c r="I1042" t="s">
        <v>2598</v>
      </c>
    </row>
    <row r="1043" spans="1:9" x14ac:dyDescent="0.15">
      <c r="A1043" t="s">
        <v>5852</v>
      </c>
      <c r="B1043">
        <v>23235</v>
      </c>
      <c r="C1043" t="s">
        <v>4400</v>
      </c>
      <c r="D1043" t="s">
        <v>2600</v>
      </c>
      <c r="E1043" t="s">
        <v>4475</v>
      </c>
      <c r="F1043" t="s">
        <v>2599</v>
      </c>
      <c r="G1043" t="s">
        <v>7267</v>
      </c>
      <c r="H1043" t="s">
        <v>2530</v>
      </c>
      <c r="I1043" t="s">
        <v>2600</v>
      </c>
    </row>
    <row r="1044" spans="1:9" x14ac:dyDescent="0.15">
      <c r="A1044" t="s">
        <v>5870</v>
      </c>
      <c r="B1044">
        <v>23236</v>
      </c>
      <c r="C1044" t="s">
        <v>4400</v>
      </c>
      <c r="D1044" t="s">
        <v>2602</v>
      </c>
      <c r="E1044" t="s">
        <v>4475</v>
      </c>
      <c r="F1044" t="s">
        <v>2601</v>
      </c>
      <c r="G1044" t="s">
        <v>7268</v>
      </c>
      <c r="H1044" t="s">
        <v>2530</v>
      </c>
      <c r="I1044" t="s">
        <v>2602</v>
      </c>
    </row>
    <row r="1045" spans="1:9" x14ac:dyDescent="0.15">
      <c r="A1045" t="s">
        <v>5888</v>
      </c>
      <c r="B1045">
        <v>23237</v>
      </c>
      <c r="C1045" t="s">
        <v>4400</v>
      </c>
      <c r="D1045" t="s">
        <v>2604</v>
      </c>
      <c r="E1045" t="s">
        <v>4475</v>
      </c>
      <c r="F1045" t="s">
        <v>2603</v>
      </c>
      <c r="G1045" t="s">
        <v>7269</v>
      </c>
      <c r="H1045" t="s">
        <v>2530</v>
      </c>
      <c r="I1045" t="s">
        <v>2604</v>
      </c>
    </row>
    <row r="1046" spans="1:9" x14ac:dyDescent="0.15">
      <c r="A1046" t="s">
        <v>5906</v>
      </c>
      <c r="B1046">
        <v>23238</v>
      </c>
      <c r="C1046" t="s">
        <v>4400</v>
      </c>
      <c r="D1046" t="s">
        <v>2606</v>
      </c>
      <c r="E1046" t="s">
        <v>4475</v>
      </c>
      <c r="F1046" t="s">
        <v>2605</v>
      </c>
      <c r="G1046" t="s">
        <v>7270</v>
      </c>
      <c r="H1046" t="s">
        <v>2530</v>
      </c>
      <c r="I1046" t="s">
        <v>2606</v>
      </c>
    </row>
    <row r="1047" spans="1:9" x14ac:dyDescent="0.15">
      <c r="A1047" t="s">
        <v>5924</v>
      </c>
      <c r="B1047">
        <v>23302</v>
      </c>
      <c r="C1047" t="s">
        <v>4400</v>
      </c>
      <c r="D1047" t="s">
        <v>2608</v>
      </c>
      <c r="E1047" t="s">
        <v>4475</v>
      </c>
      <c r="F1047" t="s">
        <v>2607</v>
      </c>
      <c r="G1047" t="s">
        <v>7271</v>
      </c>
      <c r="H1047" t="s">
        <v>2530</v>
      </c>
      <c r="I1047" t="s">
        <v>2608</v>
      </c>
    </row>
    <row r="1048" spans="1:9" x14ac:dyDescent="0.15">
      <c r="A1048" t="s">
        <v>5942</v>
      </c>
      <c r="B1048">
        <v>23342</v>
      </c>
      <c r="C1048" t="s">
        <v>4400</v>
      </c>
      <c r="D1048" t="s">
        <v>2610</v>
      </c>
      <c r="E1048" t="s">
        <v>4475</v>
      </c>
      <c r="F1048" t="s">
        <v>2609</v>
      </c>
      <c r="G1048" t="s">
        <v>7272</v>
      </c>
      <c r="H1048" t="s">
        <v>2530</v>
      </c>
      <c r="I1048" t="s">
        <v>2610</v>
      </c>
    </row>
    <row r="1049" spans="1:9" x14ac:dyDescent="0.15">
      <c r="A1049" t="s">
        <v>5958</v>
      </c>
      <c r="B1049">
        <v>23361</v>
      </c>
      <c r="C1049" t="s">
        <v>4400</v>
      </c>
      <c r="D1049" t="s">
        <v>2612</v>
      </c>
      <c r="E1049" t="s">
        <v>4475</v>
      </c>
      <c r="F1049" t="s">
        <v>2611</v>
      </c>
      <c r="G1049" t="s">
        <v>7273</v>
      </c>
      <c r="H1049" t="s">
        <v>2530</v>
      </c>
      <c r="I1049" t="s">
        <v>2612</v>
      </c>
    </row>
    <row r="1050" spans="1:9" x14ac:dyDescent="0.15">
      <c r="A1050" t="s">
        <v>5974</v>
      </c>
      <c r="B1050">
        <v>23362</v>
      </c>
      <c r="C1050" t="s">
        <v>4400</v>
      </c>
      <c r="D1050" t="s">
        <v>2614</v>
      </c>
      <c r="E1050" t="s">
        <v>4475</v>
      </c>
      <c r="F1050" t="s">
        <v>2613</v>
      </c>
      <c r="G1050" t="s">
        <v>7274</v>
      </c>
      <c r="H1050" t="s">
        <v>2530</v>
      </c>
      <c r="I1050" t="s">
        <v>2614</v>
      </c>
    </row>
    <row r="1051" spans="1:9" x14ac:dyDescent="0.15">
      <c r="A1051" t="s">
        <v>5987</v>
      </c>
      <c r="B1051">
        <v>23424</v>
      </c>
      <c r="C1051" t="s">
        <v>4400</v>
      </c>
      <c r="D1051" t="s">
        <v>2616</v>
      </c>
      <c r="E1051" t="s">
        <v>4475</v>
      </c>
      <c r="F1051" t="s">
        <v>2615</v>
      </c>
      <c r="G1051" t="s">
        <v>7275</v>
      </c>
      <c r="H1051" t="s">
        <v>2530</v>
      </c>
      <c r="I1051" t="s">
        <v>2616</v>
      </c>
    </row>
    <row r="1052" spans="1:9" x14ac:dyDescent="0.15">
      <c r="A1052" t="s">
        <v>6000</v>
      </c>
      <c r="B1052">
        <v>23425</v>
      </c>
      <c r="C1052" t="s">
        <v>4400</v>
      </c>
      <c r="D1052" t="s">
        <v>2618</v>
      </c>
      <c r="E1052" t="s">
        <v>4475</v>
      </c>
      <c r="F1052" t="s">
        <v>2617</v>
      </c>
      <c r="G1052" t="s">
        <v>7276</v>
      </c>
      <c r="H1052" t="s">
        <v>2530</v>
      </c>
      <c r="I1052" t="s">
        <v>2618</v>
      </c>
    </row>
    <row r="1053" spans="1:9" x14ac:dyDescent="0.15">
      <c r="A1053" t="s">
        <v>6010</v>
      </c>
      <c r="B1053">
        <v>23427</v>
      </c>
      <c r="C1053" t="s">
        <v>4400</v>
      </c>
      <c r="D1053" t="s">
        <v>2620</v>
      </c>
      <c r="E1053" t="s">
        <v>4475</v>
      </c>
      <c r="F1053" t="s">
        <v>2619</v>
      </c>
      <c r="G1053" t="s">
        <v>7277</v>
      </c>
      <c r="H1053" t="s">
        <v>2530</v>
      </c>
      <c r="I1053" t="s">
        <v>2620</v>
      </c>
    </row>
    <row r="1054" spans="1:9" x14ac:dyDescent="0.15">
      <c r="A1054" t="s">
        <v>6020</v>
      </c>
      <c r="B1054">
        <v>23441</v>
      </c>
      <c r="C1054" t="s">
        <v>4400</v>
      </c>
      <c r="D1054" t="s">
        <v>2622</v>
      </c>
      <c r="E1054" t="s">
        <v>4475</v>
      </c>
      <c r="F1054" t="s">
        <v>2621</v>
      </c>
      <c r="G1054" t="s">
        <v>7278</v>
      </c>
      <c r="H1054" t="s">
        <v>2530</v>
      </c>
      <c r="I1054" t="s">
        <v>2622</v>
      </c>
    </row>
    <row r="1055" spans="1:9" x14ac:dyDescent="0.15">
      <c r="A1055" t="s">
        <v>6029</v>
      </c>
      <c r="B1055">
        <v>23442</v>
      </c>
      <c r="C1055" t="s">
        <v>4400</v>
      </c>
      <c r="D1055" t="s">
        <v>2624</v>
      </c>
      <c r="E1055" t="s">
        <v>4475</v>
      </c>
      <c r="F1055" t="s">
        <v>2623</v>
      </c>
      <c r="G1055" t="s">
        <v>7279</v>
      </c>
      <c r="H1055" t="s">
        <v>2530</v>
      </c>
      <c r="I1055" t="s">
        <v>2624</v>
      </c>
    </row>
    <row r="1056" spans="1:9" x14ac:dyDescent="0.15">
      <c r="A1056" t="s">
        <v>6038</v>
      </c>
      <c r="B1056">
        <v>23445</v>
      </c>
      <c r="C1056" t="s">
        <v>4400</v>
      </c>
      <c r="D1056" t="s">
        <v>2626</v>
      </c>
      <c r="E1056" t="s">
        <v>4475</v>
      </c>
      <c r="F1056" t="s">
        <v>2625</v>
      </c>
      <c r="G1056" t="s">
        <v>7280</v>
      </c>
      <c r="H1056" t="s">
        <v>2530</v>
      </c>
      <c r="I1056" t="s">
        <v>2626</v>
      </c>
    </row>
    <row r="1057" spans="1:9" x14ac:dyDescent="0.15">
      <c r="A1057" t="s">
        <v>6047</v>
      </c>
      <c r="B1057">
        <v>23446</v>
      </c>
      <c r="C1057" t="s">
        <v>4400</v>
      </c>
      <c r="D1057" t="s">
        <v>2159</v>
      </c>
      <c r="E1057" t="s">
        <v>4475</v>
      </c>
      <c r="F1057" t="s">
        <v>2627</v>
      </c>
      <c r="G1057" t="s">
        <v>7281</v>
      </c>
      <c r="H1057" t="s">
        <v>2530</v>
      </c>
      <c r="I1057" t="s">
        <v>2159</v>
      </c>
    </row>
    <row r="1058" spans="1:9" x14ac:dyDescent="0.15">
      <c r="A1058" t="s">
        <v>6056</v>
      </c>
      <c r="B1058">
        <v>23447</v>
      </c>
      <c r="C1058" t="s">
        <v>4400</v>
      </c>
      <c r="D1058" t="s">
        <v>2629</v>
      </c>
      <c r="E1058" t="s">
        <v>4475</v>
      </c>
      <c r="F1058" t="s">
        <v>2628</v>
      </c>
      <c r="G1058" t="s">
        <v>7282</v>
      </c>
      <c r="H1058" t="s">
        <v>2530</v>
      </c>
      <c r="I1058" t="s">
        <v>2629</v>
      </c>
    </row>
    <row r="1059" spans="1:9" x14ac:dyDescent="0.15">
      <c r="A1059" t="s">
        <v>6065</v>
      </c>
      <c r="B1059">
        <v>23501</v>
      </c>
      <c r="C1059" t="s">
        <v>4400</v>
      </c>
      <c r="D1059" t="s">
        <v>2631</v>
      </c>
      <c r="E1059" t="s">
        <v>4475</v>
      </c>
      <c r="F1059" t="s">
        <v>2630</v>
      </c>
      <c r="G1059" t="s">
        <v>7283</v>
      </c>
      <c r="H1059" t="s">
        <v>2530</v>
      </c>
      <c r="I1059" t="s">
        <v>2631</v>
      </c>
    </row>
    <row r="1060" spans="1:9" x14ac:dyDescent="0.15">
      <c r="A1060" t="s">
        <v>6074</v>
      </c>
      <c r="B1060">
        <v>23561</v>
      </c>
      <c r="C1060" t="s">
        <v>4400</v>
      </c>
      <c r="D1060" t="s">
        <v>2633</v>
      </c>
      <c r="E1060" t="s">
        <v>4475</v>
      </c>
      <c r="F1060" t="s">
        <v>2632</v>
      </c>
      <c r="G1060" t="s">
        <v>7284</v>
      </c>
      <c r="H1060" t="s">
        <v>2530</v>
      </c>
      <c r="I1060" t="s">
        <v>2633</v>
      </c>
    </row>
    <row r="1061" spans="1:9" x14ac:dyDescent="0.15">
      <c r="A1061" t="s">
        <v>6083</v>
      </c>
      <c r="B1061">
        <v>23562</v>
      </c>
      <c r="C1061" t="s">
        <v>4400</v>
      </c>
      <c r="D1061" t="s">
        <v>2635</v>
      </c>
      <c r="E1061" t="s">
        <v>4475</v>
      </c>
      <c r="F1061" t="s">
        <v>2634</v>
      </c>
      <c r="G1061" t="s">
        <v>7285</v>
      </c>
      <c r="H1061" t="s">
        <v>2530</v>
      </c>
      <c r="I1061" t="s">
        <v>2635</v>
      </c>
    </row>
    <row r="1062" spans="1:9" x14ac:dyDescent="0.15">
      <c r="A1062" t="s">
        <v>6092</v>
      </c>
      <c r="B1062">
        <v>23563</v>
      </c>
      <c r="C1062" t="s">
        <v>4400</v>
      </c>
      <c r="D1062" t="s">
        <v>2637</v>
      </c>
      <c r="E1062" t="s">
        <v>4475</v>
      </c>
      <c r="F1062" t="s">
        <v>2636</v>
      </c>
      <c r="G1062" t="s">
        <v>7286</v>
      </c>
      <c r="H1062" t="s">
        <v>2530</v>
      </c>
      <c r="I1062" t="s">
        <v>2637</v>
      </c>
    </row>
    <row r="1063" spans="1:9" x14ac:dyDescent="0.15">
      <c r="A1063" t="s">
        <v>4450</v>
      </c>
      <c r="B1063">
        <v>24000</v>
      </c>
      <c r="C1063" t="s">
        <v>4401</v>
      </c>
      <c r="D1063" t="s">
        <v>2639</v>
      </c>
      <c r="E1063" t="s">
        <v>4426</v>
      </c>
      <c r="F1063" t="s">
        <v>2638</v>
      </c>
      <c r="G1063" t="s">
        <v>7287</v>
      </c>
      <c r="H1063" t="s">
        <v>2639</v>
      </c>
    </row>
    <row r="1064" spans="1:9" x14ac:dyDescent="0.15">
      <c r="A1064" t="s">
        <v>4499</v>
      </c>
      <c r="B1064">
        <v>24201</v>
      </c>
      <c r="C1064" t="s">
        <v>4401</v>
      </c>
      <c r="D1064" t="s">
        <v>2641</v>
      </c>
      <c r="E1064" t="s">
        <v>4475</v>
      </c>
      <c r="F1064" t="s">
        <v>2640</v>
      </c>
      <c r="G1064" t="s">
        <v>7288</v>
      </c>
      <c r="H1064" t="s">
        <v>2639</v>
      </c>
      <c r="I1064" t="s">
        <v>2641</v>
      </c>
    </row>
    <row r="1065" spans="1:9" x14ac:dyDescent="0.15">
      <c r="A1065" t="s">
        <v>4547</v>
      </c>
      <c r="B1065">
        <v>24202</v>
      </c>
      <c r="C1065" t="s">
        <v>4401</v>
      </c>
      <c r="D1065" t="s">
        <v>2643</v>
      </c>
      <c r="E1065" t="s">
        <v>4475</v>
      </c>
      <c r="F1065" t="s">
        <v>2642</v>
      </c>
      <c r="G1065" t="s">
        <v>7289</v>
      </c>
      <c r="H1065" t="s">
        <v>2639</v>
      </c>
      <c r="I1065" t="s">
        <v>2643</v>
      </c>
    </row>
    <row r="1066" spans="1:9" x14ac:dyDescent="0.15">
      <c r="A1066" t="s">
        <v>4595</v>
      </c>
      <c r="B1066">
        <v>24203</v>
      </c>
      <c r="C1066" t="s">
        <v>4401</v>
      </c>
      <c r="D1066" t="s">
        <v>2645</v>
      </c>
      <c r="E1066" t="s">
        <v>4475</v>
      </c>
      <c r="F1066" t="s">
        <v>2644</v>
      </c>
      <c r="G1066" t="s">
        <v>7290</v>
      </c>
      <c r="H1066" t="s">
        <v>2639</v>
      </c>
      <c r="I1066" t="s">
        <v>2645</v>
      </c>
    </row>
    <row r="1067" spans="1:9" x14ac:dyDescent="0.15">
      <c r="A1067" t="s">
        <v>4643</v>
      </c>
      <c r="B1067">
        <v>24204</v>
      </c>
      <c r="C1067" t="s">
        <v>4401</v>
      </c>
      <c r="D1067" t="s">
        <v>2647</v>
      </c>
      <c r="E1067" t="s">
        <v>4475</v>
      </c>
      <c r="F1067" t="s">
        <v>2646</v>
      </c>
      <c r="G1067" t="s">
        <v>7291</v>
      </c>
      <c r="H1067" t="s">
        <v>2639</v>
      </c>
      <c r="I1067" t="s">
        <v>2647</v>
      </c>
    </row>
    <row r="1068" spans="1:9" x14ac:dyDescent="0.15">
      <c r="A1068" t="s">
        <v>4691</v>
      </c>
      <c r="B1068">
        <v>24205</v>
      </c>
      <c r="C1068" t="s">
        <v>4401</v>
      </c>
      <c r="D1068" t="s">
        <v>2649</v>
      </c>
      <c r="E1068" t="s">
        <v>4475</v>
      </c>
      <c r="F1068" t="s">
        <v>2648</v>
      </c>
      <c r="G1068" t="s">
        <v>7292</v>
      </c>
      <c r="H1068" t="s">
        <v>2639</v>
      </c>
      <c r="I1068" t="s">
        <v>2649</v>
      </c>
    </row>
    <row r="1069" spans="1:9" x14ac:dyDescent="0.15">
      <c r="A1069" t="s">
        <v>4739</v>
      </c>
      <c r="B1069">
        <v>24207</v>
      </c>
      <c r="C1069" t="s">
        <v>4401</v>
      </c>
      <c r="D1069" t="s">
        <v>2651</v>
      </c>
      <c r="E1069" t="s">
        <v>4475</v>
      </c>
      <c r="F1069" t="s">
        <v>2650</v>
      </c>
      <c r="G1069" t="s">
        <v>7293</v>
      </c>
      <c r="H1069" t="s">
        <v>2639</v>
      </c>
      <c r="I1069" t="s">
        <v>2651</v>
      </c>
    </row>
    <row r="1070" spans="1:9" x14ac:dyDescent="0.15">
      <c r="A1070" t="s">
        <v>4787</v>
      </c>
      <c r="B1070">
        <v>24208</v>
      </c>
      <c r="C1070" t="s">
        <v>4401</v>
      </c>
      <c r="D1070" t="s">
        <v>2653</v>
      </c>
      <c r="E1070" t="s">
        <v>4475</v>
      </c>
      <c r="F1070" t="s">
        <v>2652</v>
      </c>
      <c r="G1070" t="s">
        <v>7294</v>
      </c>
      <c r="H1070" t="s">
        <v>2639</v>
      </c>
      <c r="I1070" t="s">
        <v>2653</v>
      </c>
    </row>
    <row r="1071" spans="1:9" x14ac:dyDescent="0.15">
      <c r="A1071" t="s">
        <v>4835</v>
      </c>
      <c r="B1071">
        <v>24209</v>
      </c>
      <c r="C1071" t="s">
        <v>4401</v>
      </c>
      <c r="D1071" t="s">
        <v>2655</v>
      </c>
      <c r="E1071" t="s">
        <v>4475</v>
      </c>
      <c r="F1071" t="s">
        <v>2654</v>
      </c>
      <c r="G1071" t="s">
        <v>7295</v>
      </c>
      <c r="H1071" t="s">
        <v>2639</v>
      </c>
      <c r="I1071" t="s">
        <v>2655</v>
      </c>
    </row>
    <row r="1072" spans="1:9" x14ac:dyDescent="0.15">
      <c r="A1072" t="s">
        <v>4883</v>
      </c>
      <c r="B1072">
        <v>24210</v>
      </c>
      <c r="C1072" t="s">
        <v>4401</v>
      </c>
      <c r="D1072" t="s">
        <v>2657</v>
      </c>
      <c r="E1072" t="s">
        <v>4475</v>
      </c>
      <c r="F1072" t="s">
        <v>2656</v>
      </c>
      <c r="G1072" t="s">
        <v>7296</v>
      </c>
      <c r="H1072" t="s">
        <v>2639</v>
      </c>
      <c r="I1072" t="s">
        <v>2657</v>
      </c>
    </row>
    <row r="1073" spans="1:9" x14ac:dyDescent="0.15">
      <c r="A1073" t="s">
        <v>4931</v>
      </c>
      <c r="B1073">
        <v>24211</v>
      </c>
      <c r="C1073" t="s">
        <v>4401</v>
      </c>
      <c r="D1073" t="s">
        <v>2659</v>
      </c>
      <c r="E1073" t="s">
        <v>4475</v>
      </c>
      <c r="F1073" t="s">
        <v>2658</v>
      </c>
      <c r="G1073" t="s">
        <v>7297</v>
      </c>
      <c r="H1073" t="s">
        <v>2639</v>
      </c>
      <c r="I1073" t="s">
        <v>2659</v>
      </c>
    </row>
    <row r="1074" spans="1:9" x14ac:dyDescent="0.15">
      <c r="A1074" t="s">
        <v>4979</v>
      </c>
      <c r="B1074">
        <v>24212</v>
      </c>
      <c r="C1074" t="s">
        <v>4401</v>
      </c>
      <c r="D1074" t="s">
        <v>2661</v>
      </c>
      <c r="E1074" t="s">
        <v>4475</v>
      </c>
      <c r="F1074" t="s">
        <v>2660</v>
      </c>
      <c r="G1074" t="s">
        <v>7298</v>
      </c>
      <c r="H1074" t="s">
        <v>2639</v>
      </c>
      <c r="I1074" t="s">
        <v>2661</v>
      </c>
    </row>
    <row r="1075" spans="1:9" x14ac:dyDescent="0.15">
      <c r="A1075" t="s">
        <v>5027</v>
      </c>
      <c r="B1075">
        <v>24214</v>
      </c>
      <c r="C1075" t="s">
        <v>4401</v>
      </c>
      <c r="D1075" t="s">
        <v>2663</v>
      </c>
      <c r="E1075" t="s">
        <v>4475</v>
      </c>
      <c r="F1075" t="s">
        <v>2662</v>
      </c>
      <c r="G1075" t="s">
        <v>7299</v>
      </c>
      <c r="H1075" t="s">
        <v>2639</v>
      </c>
      <c r="I1075" t="s">
        <v>2663</v>
      </c>
    </row>
    <row r="1076" spans="1:9" x14ac:dyDescent="0.15">
      <c r="A1076" t="s">
        <v>5075</v>
      </c>
      <c r="B1076">
        <v>24215</v>
      </c>
      <c r="C1076" t="s">
        <v>4401</v>
      </c>
      <c r="D1076" t="s">
        <v>2665</v>
      </c>
      <c r="E1076" t="s">
        <v>4475</v>
      </c>
      <c r="F1076" t="s">
        <v>2664</v>
      </c>
      <c r="G1076" t="s">
        <v>7300</v>
      </c>
      <c r="H1076" t="s">
        <v>2639</v>
      </c>
      <c r="I1076" t="s">
        <v>2665</v>
      </c>
    </row>
    <row r="1077" spans="1:9" x14ac:dyDescent="0.15">
      <c r="A1077" t="s">
        <v>5123</v>
      </c>
      <c r="B1077">
        <v>24216</v>
      </c>
      <c r="C1077" t="s">
        <v>4401</v>
      </c>
      <c r="D1077" t="s">
        <v>2667</v>
      </c>
      <c r="E1077" t="s">
        <v>4475</v>
      </c>
      <c r="F1077" t="s">
        <v>2666</v>
      </c>
      <c r="G1077" t="s">
        <v>7301</v>
      </c>
      <c r="H1077" t="s">
        <v>2639</v>
      </c>
      <c r="I1077" t="s">
        <v>2667</v>
      </c>
    </row>
    <row r="1078" spans="1:9" x14ac:dyDescent="0.15">
      <c r="A1078" t="s">
        <v>5171</v>
      </c>
      <c r="B1078">
        <v>24303</v>
      </c>
      <c r="C1078" t="s">
        <v>4401</v>
      </c>
      <c r="D1078" t="s">
        <v>2669</v>
      </c>
      <c r="E1078" t="s">
        <v>4475</v>
      </c>
      <c r="F1078" t="s">
        <v>2668</v>
      </c>
      <c r="G1078" t="s">
        <v>7302</v>
      </c>
      <c r="H1078" t="s">
        <v>2639</v>
      </c>
      <c r="I1078" t="s">
        <v>2669</v>
      </c>
    </row>
    <row r="1079" spans="1:9" x14ac:dyDescent="0.15">
      <c r="A1079" t="s">
        <v>5218</v>
      </c>
      <c r="B1079">
        <v>24324</v>
      </c>
      <c r="C1079" t="s">
        <v>4401</v>
      </c>
      <c r="D1079" t="s">
        <v>2671</v>
      </c>
      <c r="E1079" t="s">
        <v>4475</v>
      </c>
      <c r="F1079" t="s">
        <v>2670</v>
      </c>
      <c r="G1079" t="s">
        <v>7303</v>
      </c>
      <c r="H1079" t="s">
        <v>2639</v>
      </c>
      <c r="I1079" t="s">
        <v>2671</v>
      </c>
    </row>
    <row r="1080" spans="1:9" x14ac:dyDescent="0.15">
      <c r="A1080" t="s">
        <v>5265</v>
      </c>
      <c r="B1080">
        <v>24341</v>
      </c>
      <c r="C1080" t="s">
        <v>4401</v>
      </c>
      <c r="D1080" t="s">
        <v>2673</v>
      </c>
      <c r="E1080" t="s">
        <v>4475</v>
      </c>
      <c r="F1080" t="s">
        <v>2672</v>
      </c>
      <c r="G1080" t="s">
        <v>7304</v>
      </c>
      <c r="H1080" t="s">
        <v>2639</v>
      </c>
      <c r="I1080" t="s">
        <v>2673</v>
      </c>
    </row>
    <row r="1081" spans="1:9" x14ac:dyDescent="0.15">
      <c r="A1081" t="s">
        <v>5311</v>
      </c>
      <c r="B1081">
        <v>24343</v>
      </c>
      <c r="C1081" t="s">
        <v>4401</v>
      </c>
      <c r="D1081" t="s">
        <v>1201</v>
      </c>
      <c r="E1081" t="s">
        <v>4475</v>
      </c>
      <c r="F1081" t="s">
        <v>2674</v>
      </c>
      <c r="G1081" t="s">
        <v>7305</v>
      </c>
      <c r="H1081" t="s">
        <v>2639</v>
      </c>
      <c r="I1081" t="s">
        <v>1201</v>
      </c>
    </row>
    <row r="1082" spans="1:9" x14ac:dyDescent="0.15">
      <c r="A1082" t="s">
        <v>5356</v>
      </c>
      <c r="B1082">
        <v>24344</v>
      </c>
      <c r="C1082" t="s">
        <v>4401</v>
      </c>
      <c r="D1082" t="s">
        <v>2676</v>
      </c>
      <c r="E1082" t="s">
        <v>4475</v>
      </c>
      <c r="F1082" t="s">
        <v>2675</v>
      </c>
      <c r="G1082" t="s">
        <v>7306</v>
      </c>
      <c r="H1082" t="s">
        <v>2639</v>
      </c>
      <c r="I1082" t="s">
        <v>2676</v>
      </c>
    </row>
    <row r="1083" spans="1:9" x14ac:dyDescent="0.15">
      <c r="A1083" t="s">
        <v>5399</v>
      </c>
      <c r="B1083">
        <v>24441</v>
      </c>
      <c r="C1083" t="s">
        <v>4401</v>
      </c>
      <c r="D1083" t="s">
        <v>2678</v>
      </c>
      <c r="E1083" t="s">
        <v>4475</v>
      </c>
      <c r="F1083" t="s">
        <v>2677</v>
      </c>
      <c r="G1083" t="s">
        <v>7307</v>
      </c>
      <c r="H1083" t="s">
        <v>2639</v>
      </c>
      <c r="I1083" t="s">
        <v>2678</v>
      </c>
    </row>
    <row r="1084" spans="1:9" x14ac:dyDescent="0.15">
      <c r="A1084" t="s">
        <v>5438</v>
      </c>
      <c r="B1084">
        <v>24442</v>
      </c>
      <c r="C1084" t="s">
        <v>4401</v>
      </c>
      <c r="D1084" t="s">
        <v>1560</v>
      </c>
      <c r="E1084" t="s">
        <v>4475</v>
      </c>
      <c r="F1084" t="s">
        <v>2679</v>
      </c>
      <c r="G1084" t="s">
        <v>7308</v>
      </c>
      <c r="H1084" t="s">
        <v>2639</v>
      </c>
      <c r="I1084" t="s">
        <v>1560</v>
      </c>
    </row>
    <row r="1085" spans="1:9" x14ac:dyDescent="0.15">
      <c r="A1085" t="s">
        <v>5475</v>
      </c>
      <c r="B1085">
        <v>24443</v>
      </c>
      <c r="C1085" t="s">
        <v>4401</v>
      </c>
      <c r="D1085" t="s">
        <v>2681</v>
      </c>
      <c r="E1085" t="s">
        <v>4475</v>
      </c>
      <c r="F1085" t="s">
        <v>2680</v>
      </c>
      <c r="G1085" t="s">
        <v>7309</v>
      </c>
      <c r="H1085" t="s">
        <v>2639</v>
      </c>
      <c r="I1085" t="s">
        <v>2681</v>
      </c>
    </row>
    <row r="1086" spans="1:9" x14ac:dyDescent="0.15">
      <c r="A1086" t="s">
        <v>5511</v>
      </c>
      <c r="B1086">
        <v>24461</v>
      </c>
      <c r="C1086" t="s">
        <v>4401</v>
      </c>
      <c r="D1086" t="s">
        <v>2683</v>
      </c>
      <c r="E1086" t="s">
        <v>4475</v>
      </c>
      <c r="F1086" t="s">
        <v>2682</v>
      </c>
      <c r="G1086" t="s">
        <v>7310</v>
      </c>
      <c r="H1086" t="s">
        <v>2639</v>
      </c>
      <c r="I1086" t="s">
        <v>2683</v>
      </c>
    </row>
    <row r="1087" spans="1:9" x14ac:dyDescent="0.15">
      <c r="A1087" t="s">
        <v>5547</v>
      </c>
      <c r="B1087">
        <v>24470</v>
      </c>
      <c r="C1087" t="s">
        <v>4401</v>
      </c>
      <c r="D1087" t="s">
        <v>2685</v>
      </c>
      <c r="E1087" t="s">
        <v>4475</v>
      </c>
      <c r="F1087" t="s">
        <v>2684</v>
      </c>
      <c r="G1087" t="s">
        <v>7311</v>
      </c>
      <c r="H1087" t="s">
        <v>2639</v>
      </c>
      <c r="I1087" t="s">
        <v>2685</v>
      </c>
    </row>
    <row r="1088" spans="1:9" x14ac:dyDescent="0.15">
      <c r="A1088" t="s">
        <v>5582</v>
      </c>
      <c r="B1088">
        <v>24471</v>
      </c>
      <c r="C1088" t="s">
        <v>4401</v>
      </c>
      <c r="D1088" t="s">
        <v>2687</v>
      </c>
      <c r="E1088" t="s">
        <v>4475</v>
      </c>
      <c r="F1088" t="s">
        <v>2686</v>
      </c>
      <c r="G1088" t="s">
        <v>7312</v>
      </c>
      <c r="H1088" t="s">
        <v>2639</v>
      </c>
      <c r="I1088" t="s">
        <v>2687</v>
      </c>
    </row>
    <row r="1089" spans="1:9" x14ac:dyDescent="0.15">
      <c r="A1089" t="s">
        <v>5614</v>
      </c>
      <c r="B1089">
        <v>24472</v>
      </c>
      <c r="C1089" t="s">
        <v>4401</v>
      </c>
      <c r="D1089" t="s">
        <v>2689</v>
      </c>
      <c r="E1089" t="s">
        <v>4475</v>
      </c>
      <c r="F1089" t="s">
        <v>2688</v>
      </c>
      <c r="G1089" t="s">
        <v>7313</v>
      </c>
      <c r="H1089" t="s">
        <v>2639</v>
      </c>
      <c r="I1089" t="s">
        <v>2689</v>
      </c>
    </row>
    <row r="1090" spans="1:9" x14ac:dyDescent="0.15">
      <c r="A1090" t="s">
        <v>5646</v>
      </c>
      <c r="B1090">
        <v>24543</v>
      </c>
      <c r="C1090" t="s">
        <v>4401</v>
      </c>
      <c r="D1090" t="s">
        <v>2691</v>
      </c>
      <c r="E1090" t="s">
        <v>4475</v>
      </c>
      <c r="F1090" t="s">
        <v>2690</v>
      </c>
      <c r="G1090" t="s">
        <v>7314</v>
      </c>
      <c r="H1090" t="s">
        <v>2639</v>
      </c>
      <c r="I1090" t="s">
        <v>2691</v>
      </c>
    </row>
    <row r="1091" spans="1:9" x14ac:dyDescent="0.15">
      <c r="A1091" t="s">
        <v>5675</v>
      </c>
      <c r="B1091">
        <v>24561</v>
      </c>
      <c r="C1091" t="s">
        <v>4401</v>
      </c>
      <c r="D1091" t="s">
        <v>2693</v>
      </c>
      <c r="E1091" t="s">
        <v>4475</v>
      </c>
      <c r="F1091" t="s">
        <v>2692</v>
      </c>
      <c r="G1091" t="s">
        <v>7315</v>
      </c>
      <c r="H1091" t="s">
        <v>2639</v>
      </c>
      <c r="I1091" t="s">
        <v>2693</v>
      </c>
    </row>
    <row r="1092" spans="1:9" x14ac:dyDescent="0.15">
      <c r="A1092" t="s">
        <v>5703</v>
      </c>
      <c r="B1092">
        <v>24562</v>
      </c>
      <c r="C1092" t="s">
        <v>4401</v>
      </c>
      <c r="D1092" t="s">
        <v>2695</v>
      </c>
      <c r="E1092" t="s">
        <v>4475</v>
      </c>
      <c r="F1092" t="s">
        <v>2694</v>
      </c>
      <c r="G1092" t="s">
        <v>7316</v>
      </c>
      <c r="H1092" t="s">
        <v>2639</v>
      </c>
      <c r="I1092" t="s">
        <v>2695</v>
      </c>
    </row>
    <row r="1093" spans="1:9" x14ac:dyDescent="0.15">
      <c r="A1093" t="s">
        <v>4451</v>
      </c>
      <c r="B1093">
        <v>25000</v>
      </c>
      <c r="C1093" t="s">
        <v>4402</v>
      </c>
      <c r="D1093" t="s">
        <v>2697</v>
      </c>
      <c r="E1093" t="s">
        <v>4426</v>
      </c>
      <c r="F1093" t="s">
        <v>2696</v>
      </c>
      <c r="G1093" t="s">
        <v>7317</v>
      </c>
      <c r="H1093" t="s">
        <v>2697</v>
      </c>
    </row>
    <row r="1094" spans="1:9" x14ac:dyDescent="0.15">
      <c r="A1094" t="s">
        <v>4500</v>
      </c>
      <c r="B1094">
        <v>25201</v>
      </c>
      <c r="C1094" t="s">
        <v>4402</v>
      </c>
      <c r="D1094" t="s">
        <v>2699</v>
      </c>
      <c r="E1094" t="s">
        <v>4475</v>
      </c>
      <c r="F1094" t="s">
        <v>2698</v>
      </c>
      <c r="G1094" t="s">
        <v>7318</v>
      </c>
      <c r="H1094" t="s">
        <v>2697</v>
      </c>
      <c r="I1094" t="s">
        <v>2699</v>
      </c>
    </row>
    <row r="1095" spans="1:9" x14ac:dyDescent="0.15">
      <c r="A1095" t="s">
        <v>4548</v>
      </c>
      <c r="B1095">
        <v>25202</v>
      </c>
      <c r="C1095" t="s">
        <v>4402</v>
      </c>
      <c r="D1095" t="s">
        <v>2701</v>
      </c>
      <c r="E1095" t="s">
        <v>4475</v>
      </c>
      <c r="F1095" t="s">
        <v>2700</v>
      </c>
      <c r="G1095" t="s">
        <v>7319</v>
      </c>
      <c r="H1095" t="s">
        <v>2697</v>
      </c>
      <c r="I1095" t="s">
        <v>2701</v>
      </c>
    </row>
    <row r="1096" spans="1:9" x14ac:dyDescent="0.15">
      <c r="A1096" t="s">
        <v>4596</v>
      </c>
      <c r="B1096">
        <v>25203</v>
      </c>
      <c r="C1096" t="s">
        <v>4402</v>
      </c>
      <c r="D1096" t="s">
        <v>2703</v>
      </c>
      <c r="E1096" t="s">
        <v>4475</v>
      </c>
      <c r="F1096" t="s">
        <v>2702</v>
      </c>
      <c r="G1096" t="s">
        <v>7320</v>
      </c>
      <c r="H1096" t="s">
        <v>2697</v>
      </c>
      <c r="I1096" t="s">
        <v>2703</v>
      </c>
    </row>
    <row r="1097" spans="1:9" x14ac:dyDescent="0.15">
      <c r="A1097" t="s">
        <v>4644</v>
      </c>
      <c r="B1097">
        <v>25204</v>
      </c>
      <c r="C1097" t="s">
        <v>4402</v>
      </c>
      <c r="D1097" t="s">
        <v>2705</v>
      </c>
      <c r="E1097" t="s">
        <v>4475</v>
      </c>
      <c r="F1097" t="s">
        <v>2704</v>
      </c>
      <c r="G1097" t="s">
        <v>7321</v>
      </c>
      <c r="H1097" t="s">
        <v>2697</v>
      </c>
      <c r="I1097" t="s">
        <v>2705</v>
      </c>
    </row>
    <row r="1098" spans="1:9" x14ac:dyDescent="0.15">
      <c r="A1098" t="s">
        <v>4692</v>
      </c>
      <c r="B1098">
        <v>25206</v>
      </c>
      <c r="C1098" t="s">
        <v>4402</v>
      </c>
      <c r="D1098" t="s">
        <v>2707</v>
      </c>
      <c r="E1098" t="s">
        <v>4475</v>
      </c>
      <c r="F1098" t="s">
        <v>2706</v>
      </c>
      <c r="G1098" t="s">
        <v>7322</v>
      </c>
      <c r="H1098" t="s">
        <v>2697</v>
      </c>
      <c r="I1098" t="s">
        <v>2707</v>
      </c>
    </row>
    <row r="1099" spans="1:9" x14ac:dyDescent="0.15">
      <c r="A1099" t="s">
        <v>4740</v>
      </c>
      <c r="B1099">
        <v>25207</v>
      </c>
      <c r="C1099" t="s">
        <v>4402</v>
      </c>
      <c r="D1099" t="s">
        <v>2709</v>
      </c>
      <c r="E1099" t="s">
        <v>4475</v>
      </c>
      <c r="F1099" t="s">
        <v>2708</v>
      </c>
      <c r="G1099" t="s">
        <v>7323</v>
      </c>
      <c r="H1099" t="s">
        <v>2697</v>
      </c>
      <c r="I1099" t="s">
        <v>2709</v>
      </c>
    </row>
    <row r="1100" spans="1:9" x14ac:dyDescent="0.15">
      <c r="A1100" t="s">
        <v>4788</v>
      </c>
      <c r="B1100">
        <v>25208</v>
      </c>
      <c r="C1100" t="s">
        <v>4402</v>
      </c>
      <c r="D1100" t="s">
        <v>2711</v>
      </c>
      <c r="E1100" t="s">
        <v>4475</v>
      </c>
      <c r="F1100" t="s">
        <v>2710</v>
      </c>
      <c r="G1100" t="s">
        <v>7324</v>
      </c>
      <c r="H1100" t="s">
        <v>2697</v>
      </c>
      <c r="I1100" t="s">
        <v>2711</v>
      </c>
    </row>
    <row r="1101" spans="1:9" x14ac:dyDescent="0.15">
      <c r="A1101" t="s">
        <v>4836</v>
      </c>
      <c r="B1101">
        <v>25209</v>
      </c>
      <c r="C1101" t="s">
        <v>4402</v>
      </c>
      <c r="D1101" t="s">
        <v>2713</v>
      </c>
      <c r="E1101" t="s">
        <v>4475</v>
      </c>
      <c r="F1101" t="s">
        <v>2712</v>
      </c>
      <c r="G1101" t="s">
        <v>7325</v>
      </c>
      <c r="H1101" t="s">
        <v>2697</v>
      </c>
      <c r="I1101" t="s">
        <v>2713</v>
      </c>
    </row>
    <row r="1102" spans="1:9" x14ac:dyDescent="0.15">
      <c r="A1102" t="s">
        <v>4884</v>
      </c>
      <c r="B1102">
        <v>25210</v>
      </c>
      <c r="C1102" t="s">
        <v>4402</v>
      </c>
      <c r="D1102" t="s">
        <v>2715</v>
      </c>
      <c r="E1102" t="s">
        <v>4475</v>
      </c>
      <c r="F1102" t="s">
        <v>2714</v>
      </c>
      <c r="G1102" t="s">
        <v>7326</v>
      </c>
      <c r="H1102" t="s">
        <v>2697</v>
      </c>
      <c r="I1102" t="s">
        <v>2715</v>
      </c>
    </row>
    <row r="1103" spans="1:9" x14ac:dyDescent="0.15">
      <c r="A1103" t="s">
        <v>4932</v>
      </c>
      <c r="B1103">
        <v>25211</v>
      </c>
      <c r="C1103" t="s">
        <v>4402</v>
      </c>
      <c r="D1103" t="s">
        <v>2717</v>
      </c>
      <c r="E1103" t="s">
        <v>4475</v>
      </c>
      <c r="F1103" t="s">
        <v>2716</v>
      </c>
      <c r="G1103" t="s">
        <v>7327</v>
      </c>
      <c r="H1103" t="s">
        <v>2697</v>
      </c>
      <c r="I1103" t="s">
        <v>2717</v>
      </c>
    </row>
    <row r="1104" spans="1:9" x14ac:dyDescent="0.15">
      <c r="A1104" t="s">
        <v>4980</v>
      </c>
      <c r="B1104">
        <v>25212</v>
      </c>
      <c r="C1104" t="s">
        <v>4402</v>
      </c>
      <c r="D1104" t="s">
        <v>2719</v>
      </c>
      <c r="E1104" t="s">
        <v>4475</v>
      </c>
      <c r="F1104" t="s">
        <v>2718</v>
      </c>
      <c r="G1104" t="s">
        <v>7328</v>
      </c>
      <c r="H1104" t="s">
        <v>2697</v>
      </c>
      <c r="I1104" t="s">
        <v>2719</v>
      </c>
    </row>
    <row r="1105" spans="1:9" x14ac:dyDescent="0.15">
      <c r="A1105" t="s">
        <v>5028</v>
      </c>
      <c r="B1105">
        <v>25213</v>
      </c>
      <c r="C1105" t="s">
        <v>4402</v>
      </c>
      <c r="D1105" t="s">
        <v>2721</v>
      </c>
      <c r="E1105" t="s">
        <v>4475</v>
      </c>
      <c r="F1105" t="s">
        <v>2720</v>
      </c>
      <c r="G1105" t="s">
        <v>7329</v>
      </c>
      <c r="H1105" t="s">
        <v>2697</v>
      </c>
      <c r="I1105" t="s">
        <v>2721</v>
      </c>
    </row>
    <row r="1106" spans="1:9" x14ac:dyDescent="0.15">
      <c r="A1106" t="s">
        <v>5076</v>
      </c>
      <c r="B1106">
        <v>25214</v>
      </c>
      <c r="C1106" t="s">
        <v>4402</v>
      </c>
      <c r="D1106" t="s">
        <v>2723</v>
      </c>
      <c r="E1106" t="s">
        <v>4475</v>
      </c>
      <c r="F1106" t="s">
        <v>2722</v>
      </c>
      <c r="G1106" t="s">
        <v>7330</v>
      </c>
      <c r="H1106" t="s">
        <v>2697</v>
      </c>
      <c r="I1106" t="s">
        <v>2723</v>
      </c>
    </row>
    <row r="1107" spans="1:9" x14ac:dyDescent="0.15">
      <c r="A1107" t="s">
        <v>5124</v>
      </c>
      <c r="B1107">
        <v>25383</v>
      </c>
      <c r="C1107" t="s">
        <v>4402</v>
      </c>
      <c r="D1107" t="s">
        <v>2725</v>
      </c>
      <c r="E1107" t="s">
        <v>4475</v>
      </c>
      <c r="F1107" t="s">
        <v>2724</v>
      </c>
      <c r="G1107" t="s">
        <v>7331</v>
      </c>
      <c r="H1107" t="s">
        <v>2697</v>
      </c>
      <c r="I1107" t="s">
        <v>2725</v>
      </c>
    </row>
    <row r="1108" spans="1:9" x14ac:dyDescent="0.15">
      <c r="A1108" t="s">
        <v>5172</v>
      </c>
      <c r="B1108">
        <v>25384</v>
      </c>
      <c r="C1108" t="s">
        <v>4402</v>
      </c>
      <c r="D1108" t="s">
        <v>2727</v>
      </c>
      <c r="E1108" t="s">
        <v>4475</v>
      </c>
      <c r="F1108" t="s">
        <v>2726</v>
      </c>
      <c r="G1108" t="s">
        <v>7332</v>
      </c>
      <c r="H1108" t="s">
        <v>2697</v>
      </c>
      <c r="I1108" t="s">
        <v>2727</v>
      </c>
    </row>
    <row r="1109" spans="1:9" x14ac:dyDescent="0.15">
      <c r="A1109" t="s">
        <v>5219</v>
      </c>
      <c r="B1109">
        <v>25425</v>
      </c>
      <c r="C1109" t="s">
        <v>4402</v>
      </c>
      <c r="D1109" t="s">
        <v>2729</v>
      </c>
      <c r="E1109" t="s">
        <v>4475</v>
      </c>
      <c r="F1109" t="s">
        <v>2728</v>
      </c>
      <c r="G1109" t="s">
        <v>7333</v>
      </c>
      <c r="H1109" t="s">
        <v>2697</v>
      </c>
      <c r="I1109" t="s">
        <v>2729</v>
      </c>
    </row>
    <row r="1110" spans="1:9" x14ac:dyDescent="0.15">
      <c r="A1110" t="s">
        <v>5266</v>
      </c>
      <c r="B1110">
        <v>25441</v>
      </c>
      <c r="C1110" t="s">
        <v>4402</v>
      </c>
      <c r="D1110" t="s">
        <v>2731</v>
      </c>
      <c r="E1110" t="s">
        <v>4475</v>
      </c>
      <c r="F1110" t="s">
        <v>2730</v>
      </c>
      <c r="G1110" t="s">
        <v>7334</v>
      </c>
      <c r="H1110" t="s">
        <v>2697</v>
      </c>
      <c r="I1110" t="s">
        <v>2731</v>
      </c>
    </row>
    <row r="1111" spans="1:9" x14ac:dyDescent="0.15">
      <c r="A1111" t="s">
        <v>5312</v>
      </c>
      <c r="B1111">
        <v>25442</v>
      </c>
      <c r="C1111" t="s">
        <v>4402</v>
      </c>
      <c r="D1111" t="s">
        <v>2733</v>
      </c>
      <c r="E1111" t="s">
        <v>4475</v>
      </c>
      <c r="F1111" t="s">
        <v>2732</v>
      </c>
      <c r="G1111" t="s">
        <v>7335</v>
      </c>
      <c r="H1111" t="s">
        <v>2697</v>
      </c>
      <c r="I1111" t="s">
        <v>2733</v>
      </c>
    </row>
    <row r="1112" spans="1:9" x14ac:dyDescent="0.15">
      <c r="A1112" t="s">
        <v>5357</v>
      </c>
      <c r="B1112">
        <v>25443</v>
      </c>
      <c r="C1112" t="s">
        <v>4402</v>
      </c>
      <c r="D1112" t="s">
        <v>2735</v>
      </c>
      <c r="E1112" t="s">
        <v>4475</v>
      </c>
      <c r="F1112" t="s">
        <v>2734</v>
      </c>
      <c r="G1112" t="s">
        <v>7336</v>
      </c>
      <c r="H1112" t="s">
        <v>2697</v>
      </c>
      <c r="I1112" t="s">
        <v>2735</v>
      </c>
    </row>
    <row r="1113" spans="1:9" x14ac:dyDescent="0.15">
      <c r="A1113" t="s">
        <v>4452</v>
      </c>
      <c r="B1113">
        <v>26000</v>
      </c>
      <c r="C1113" t="s">
        <v>4403</v>
      </c>
      <c r="D1113" t="s">
        <v>2737</v>
      </c>
      <c r="E1113" t="s">
        <v>4426</v>
      </c>
      <c r="F1113" t="s">
        <v>2736</v>
      </c>
      <c r="G1113" t="s">
        <v>7337</v>
      </c>
      <c r="H1113" t="s">
        <v>2737</v>
      </c>
    </row>
    <row r="1114" spans="1:9" x14ac:dyDescent="0.15">
      <c r="A1114" t="s">
        <v>4501</v>
      </c>
      <c r="B1114">
        <v>26100</v>
      </c>
      <c r="C1114" t="s">
        <v>4403</v>
      </c>
      <c r="D1114" t="s">
        <v>2739</v>
      </c>
      <c r="E1114" t="s">
        <v>4475</v>
      </c>
      <c r="F1114" t="s">
        <v>2738</v>
      </c>
      <c r="G1114" t="s">
        <v>7338</v>
      </c>
      <c r="H1114" t="s">
        <v>2737</v>
      </c>
      <c r="I1114" t="s">
        <v>2739</v>
      </c>
    </row>
    <row r="1115" spans="1:9" x14ac:dyDescent="0.15">
      <c r="A1115" t="s">
        <v>4549</v>
      </c>
      <c r="B1115">
        <v>26201</v>
      </c>
      <c r="C1115" t="s">
        <v>4403</v>
      </c>
      <c r="D1115" t="s">
        <v>2741</v>
      </c>
      <c r="E1115" t="s">
        <v>4475</v>
      </c>
      <c r="F1115" t="s">
        <v>2740</v>
      </c>
      <c r="G1115" t="s">
        <v>7339</v>
      </c>
      <c r="H1115" t="s">
        <v>2737</v>
      </c>
      <c r="I1115" t="s">
        <v>2741</v>
      </c>
    </row>
    <row r="1116" spans="1:9" x14ac:dyDescent="0.15">
      <c r="A1116" t="s">
        <v>4597</v>
      </c>
      <c r="B1116">
        <v>26202</v>
      </c>
      <c r="C1116" t="s">
        <v>4403</v>
      </c>
      <c r="D1116" t="s">
        <v>2743</v>
      </c>
      <c r="E1116" t="s">
        <v>4475</v>
      </c>
      <c r="F1116" t="s">
        <v>2742</v>
      </c>
      <c r="G1116" t="s">
        <v>7340</v>
      </c>
      <c r="H1116" t="s">
        <v>2737</v>
      </c>
      <c r="I1116" t="s">
        <v>2743</v>
      </c>
    </row>
    <row r="1117" spans="1:9" x14ac:dyDescent="0.15">
      <c r="A1117" t="s">
        <v>4645</v>
      </c>
      <c r="B1117">
        <v>26203</v>
      </c>
      <c r="C1117" t="s">
        <v>4403</v>
      </c>
      <c r="D1117" t="s">
        <v>2745</v>
      </c>
      <c r="E1117" t="s">
        <v>4475</v>
      </c>
      <c r="F1117" t="s">
        <v>2744</v>
      </c>
      <c r="G1117" t="s">
        <v>7341</v>
      </c>
      <c r="H1117" t="s">
        <v>2737</v>
      </c>
      <c r="I1117" t="s">
        <v>2745</v>
      </c>
    </row>
    <row r="1118" spans="1:9" x14ac:dyDescent="0.15">
      <c r="A1118" t="s">
        <v>4693</v>
      </c>
      <c r="B1118">
        <v>26204</v>
      </c>
      <c r="C1118" t="s">
        <v>4403</v>
      </c>
      <c r="D1118" t="s">
        <v>2747</v>
      </c>
      <c r="E1118" t="s">
        <v>4475</v>
      </c>
      <c r="F1118" t="s">
        <v>2746</v>
      </c>
      <c r="G1118" t="s">
        <v>7342</v>
      </c>
      <c r="H1118" t="s">
        <v>2737</v>
      </c>
      <c r="I1118" t="s">
        <v>2747</v>
      </c>
    </row>
    <row r="1119" spans="1:9" x14ac:dyDescent="0.15">
      <c r="A1119" t="s">
        <v>4741</v>
      </c>
      <c r="B1119">
        <v>26205</v>
      </c>
      <c r="C1119" t="s">
        <v>4403</v>
      </c>
      <c r="D1119" t="s">
        <v>2749</v>
      </c>
      <c r="E1119" t="s">
        <v>4475</v>
      </c>
      <c r="F1119" t="s">
        <v>2748</v>
      </c>
      <c r="G1119" t="s">
        <v>7343</v>
      </c>
      <c r="H1119" t="s">
        <v>2737</v>
      </c>
      <c r="I1119" t="s">
        <v>2749</v>
      </c>
    </row>
    <row r="1120" spans="1:9" x14ac:dyDescent="0.15">
      <c r="A1120" t="s">
        <v>4789</v>
      </c>
      <c r="B1120">
        <v>26206</v>
      </c>
      <c r="C1120" t="s">
        <v>4403</v>
      </c>
      <c r="D1120" t="s">
        <v>2751</v>
      </c>
      <c r="E1120" t="s">
        <v>4475</v>
      </c>
      <c r="F1120" t="s">
        <v>2750</v>
      </c>
      <c r="G1120" t="s">
        <v>7344</v>
      </c>
      <c r="H1120" t="s">
        <v>2737</v>
      </c>
      <c r="I1120" t="s">
        <v>2751</v>
      </c>
    </row>
    <row r="1121" spans="1:9" x14ac:dyDescent="0.15">
      <c r="A1121" t="s">
        <v>4837</v>
      </c>
      <c r="B1121">
        <v>26207</v>
      </c>
      <c r="C1121" t="s">
        <v>4403</v>
      </c>
      <c r="D1121" t="s">
        <v>2753</v>
      </c>
      <c r="E1121" t="s">
        <v>4475</v>
      </c>
      <c r="F1121" t="s">
        <v>2752</v>
      </c>
      <c r="G1121" t="s">
        <v>7345</v>
      </c>
      <c r="H1121" t="s">
        <v>2737</v>
      </c>
      <c r="I1121" t="s">
        <v>2753</v>
      </c>
    </row>
    <row r="1122" spans="1:9" x14ac:dyDescent="0.15">
      <c r="A1122" t="s">
        <v>4885</v>
      </c>
      <c r="B1122">
        <v>26208</v>
      </c>
      <c r="C1122" t="s">
        <v>4403</v>
      </c>
      <c r="D1122" t="s">
        <v>2755</v>
      </c>
      <c r="E1122" t="s">
        <v>4475</v>
      </c>
      <c r="F1122" t="s">
        <v>2754</v>
      </c>
      <c r="G1122" t="s">
        <v>7346</v>
      </c>
      <c r="H1122" t="s">
        <v>2737</v>
      </c>
      <c r="I1122" t="s">
        <v>2755</v>
      </c>
    </row>
    <row r="1123" spans="1:9" x14ac:dyDescent="0.15">
      <c r="A1123" t="s">
        <v>4933</v>
      </c>
      <c r="B1123">
        <v>26209</v>
      </c>
      <c r="C1123" t="s">
        <v>4403</v>
      </c>
      <c r="D1123" t="s">
        <v>2757</v>
      </c>
      <c r="E1123" t="s">
        <v>4475</v>
      </c>
      <c r="F1123" t="s">
        <v>2756</v>
      </c>
      <c r="G1123" t="s">
        <v>7347</v>
      </c>
      <c r="H1123" t="s">
        <v>2737</v>
      </c>
      <c r="I1123" t="s">
        <v>2757</v>
      </c>
    </row>
    <row r="1124" spans="1:9" x14ac:dyDescent="0.15">
      <c r="A1124" t="s">
        <v>4981</v>
      </c>
      <c r="B1124">
        <v>26210</v>
      </c>
      <c r="C1124" t="s">
        <v>4403</v>
      </c>
      <c r="D1124" t="s">
        <v>2759</v>
      </c>
      <c r="E1124" t="s">
        <v>4475</v>
      </c>
      <c r="F1124" t="s">
        <v>2758</v>
      </c>
      <c r="G1124" t="s">
        <v>7348</v>
      </c>
      <c r="H1124" t="s">
        <v>2737</v>
      </c>
      <c r="I1124" t="s">
        <v>2759</v>
      </c>
    </row>
    <row r="1125" spans="1:9" x14ac:dyDescent="0.15">
      <c r="A1125" t="s">
        <v>5029</v>
      </c>
      <c r="B1125">
        <v>26211</v>
      </c>
      <c r="C1125" t="s">
        <v>4403</v>
      </c>
      <c r="D1125" t="s">
        <v>2761</v>
      </c>
      <c r="E1125" t="s">
        <v>4475</v>
      </c>
      <c r="F1125" t="s">
        <v>2760</v>
      </c>
      <c r="G1125" t="s">
        <v>7349</v>
      </c>
      <c r="H1125" t="s">
        <v>2737</v>
      </c>
      <c r="I1125" t="s">
        <v>2761</v>
      </c>
    </row>
    <row r="1126" spans="1:9" x14ac:dyDescent="0.15">
      <c r="A1126" t="s">
        <v>5077</v>
      </c>
      <c r="B1126">
        <v>26212</v>
      </c>
      <c r="C1126" t="s">
        <v>4403</v>
      </c>
      <c r="D1126" t="s">
        <v>2763</v>
      </c>
      <c r="E1126" t="s">
        <v>4475</v>
      </c>
      <c r="F1126" t="s">
        <v>2762</v>
      </c>
      <c r="G1126" t="s">
        <v>7350</v>
      </c>
      <c r="H1126" t="s">
        <v>2737</v>
      </c>
      <c r="I1126" t="s">
        <v>2763</v>
      </c>
    </row>
    <row r="1127" spans="1:9" x14ac:dyDescent="0.15">
      <c r="A1127" t="s">
        <v>5125</v>
      </c>
      <c r="B1127">
        <v>26213</v>
      </c>
      <c r="C1127" t="s">
        <v>4403</v>
      </c>
      <c r="D1127" t="s">
        <v>2765</v>
      </c>
      <c r="E1127" t="s">
        <v>4475</v>
      </c>
      <c r="F1127" t="s">
        <v>2764</v>
      </c>
      <c r="G1127" t="s">
        <v>7351</v>
      </c>
      <c r="H1127" t="s">
        <v>2737</v>
      </c>
      <c r="I1127" t="s">
        <v>2765</v>
      </c>
    </row>
    <row r="1128" spans="1:9" x14ac:dyDescent="0.15">
      <c r="A1128" t="s">
        <v>5173</v>
      </c>
      <c r="B1128">
        <v>26214</v>
      </c>
      <c r="C1128" t="s">
        <v>4403</v>
      </c>
      <c r="D1128" t="s">
        <v>2767</v>
      </c>
      <c r="E1128" t="s">
        <v>4475</v>
      </c>
      <c r="F1128" t="s">
        <v>2766</v>
      </c>
      <c r="G1128" t="s">
        <v>7352</v>
      </c>
      <c r="H1128" t="s">
        <v>2737</v>
      </c>
      <c r="I1128" t="s">
        <v>2767</v>
      </c>
    </row>
    <row r="1129" spans="1:9" x14ac:dyDescent="0.15">
      <c r="A1129" t="s">
        <v>5220</v>
      </c>
      <c r="B1129">
        <v>26303</v>
      </c>
      <c r="C1129" t="s">
        <v>4403</v>
      </c>
      <c r="D1129" t="s">
        <v>2769</v>
      </c>
      <c r="E1129" t="s">
        <v>4475</v>
      </c>
      <c r="F1129" t="s">
        <v>2768</v>
      </c>
      <c r="G1129" t="s">
        <v>7353</v>
      </c>
      <c r="H1129" t="s">
        <v>2737</v>
      </c>
      <c r="I1129" t="s">
        <v>2769</v>
      </c>
    </row>
    <row r="1130" spans="1:9" x14ac:dyDescent="0.15">
      <c r="A1130" t="s">
        <v>5267</v>
      </c>
      <c r="B1130">
        <v>26322</v>
      </c>
      <c r="C1130" t="s">
        <v>4403</v>
      </c>
      <c r="D1130" t="s">
        <v>2771</v>
      </c>
      <c r="E1130" t="s">
        <v>4475</v>
      </c>
      <c r="F1130" t="s">
        <v>2770</v>
      </c>
      <c r="G1130" t="s">
        <v>7354</v>
      </c>
      <c r="H1130" t="s">
        <v>2737</v>
      </c>
      <c r="I1130" t="s">
        <v>2771</v>
      </c>
    </row>
    <row r="1131" spans="1:9" x14ac:dyDescent="0.15">
      <c r="A1131" t="s">
        <v>5313</v>
      </c>
      <c r="B1131">
        <v>26343</v>
      </c>
      <c r="C1131" t="s">
        <v>4403</v>
      </c>
      <c r="D1131" t="s">
        <v>2773</v>
      </c>
      <c r="E1131" t="s">
        <v>4475</v>
      </c>
      <c r="F1131" t="s">
        <v>2772</v>
      </c>
      <c r="G1131" t="s">
        <v>7355</v>
      </c>
      <c r="H1131" t="s">
        <v>2737</v>
      </c>
      <c r="I1131" t="s">
        <v>2773</v>
      </c>
    </row>
    <row r="1132" spans="1:9" x14ac:dyDescent="0.15">
      <c r="A1132" t="s">
        <v>5358</v>
      </c>
      <c r="B1132">
        <v>26344</v>
      </c>
      <c r="C1132" t="s">
        <v>4403</v>
      </c>
      <c r="D1132" t="s">
        <v>2775</v>
      </c>
      <c r="E1132" t="s">
        <v>4475</v>
      </c>
      <c r="F1132" t="s">
        <v>2774</v>
      </c>
      <c r="G1132" t="s">
        <v>7356</v>
      </c>
      <c r="H1132" t="s">
        <v>2737</v>
      </c>
      <c r="I1132" t="s">
        <v>2775</v>
      </c>
    </row>
    <row r="1133" spans="1:9" x14ac:dyDescent="0.15">
      <c r="A1133" t="s">
        <v>5400</v>
      </c>
      <c r="B1133">
        <v>26364</v>
      </c>
      <c r="C1133" t="s">
        <v>4403</v>
      </c>
      <c r="D1133" t="s">
        <v>2777</v>
      </c>
      <c r="E1133" t="s">
        <v>4475</v>
      </c>
      <c r="F1133" t="s">
        <v>2776</v>
      </c>
      <c r="G1133" t="s">
        <v>7357</v>
      </c>
      <c r="H1133" t="s">
        <v>2737</v>
      </c>
      <c r="I1133" t="s">
        <v>2777</v>
      </c>
    </row>
    <row r="1134" spans="1:9" x14ac:dyDescent="0.15">
      <c r="A1134" t="s">
        <v>5439</v>
      </c>
      <c r="B1134">
        <v>26365</v>
      </c>
      <c r="C1134" t="s">
        <v>4403</v>
      </c>
      <c r="D1134" t="s">
        <v>2779</v>
      </c>
      <c r="E1134" t="s">
        <v>4475</v>
      </c>
      <c r="F1134" t="s">
        <v>2778</v>
      </c>
      <c r="G1134" t="s">
        <v>7358</v>
      </c>
      <c r="H1134" t="s">
        <v>2737</v>
      </c>
      <c r="I1134" t="s">
        <v>2779</v>
      </c>
    </row>
    <row r="1135" spans="1:9" x14ac:dyDescent="0.15">
      <c r="A1135" t="s">
        <v>5476</v>
      </c>
      <c r="B1135">
        <v>26366</v>
      </c>
      <c r="C1135" t="s">
        <v>4403</v>
      </c>
      <c r="D1135" t="s">
        <v>2781</v>
      </c>
      <c r="E1135" t="s">
        <v>4475</v>
      </c>
      <c r="F1135" t="s">
        <v>2780</v>
      </c>
      <c r="G1135" t="s">
        <v>7359</v>
      </c>
      <c r="H1135" t="s">
        <v>2737</v>
      </c>
      <c r="I1135" t="s">
        <v>2781</v>
      </c>
    </row>
    <row r="1136" spans="1:9" x14ac:dyDescent="0.15">
      <c r="A1136" t="s">
        <v>5512</v>
      </c>
      <c r="B1136">
        <v>26367</v>
      </c>
      <c r="C1136" t="s">
        <v>4403</v>
      </c>
      <c r="D1136" t="s">
        <v>2783</v>
      </c>
      <c r="E1136" t="s">
        <v>4475</v>
      </c>
      <c r="F1136" t="s">
        <v>2782</v>
      </c>
      <c r="G1136" t="s">
        <v>7360</v>
      </c>
      <c r="H1136" t="s">
        <v>2737</v>
      </c>
      <c r="I1136" t="s">
        <v>2783</v>
      </c>
    </row>
    <row r="1137" spans="1:9" x14ac:dyDescent="0.15">
      <c r="A1137" t="s">
        <v>5548</v>
      </c>
      <c r="B1137">
        <v>26407</v>
      </c>
      <c r="C1137" t="s">
        <v>4403</v>
      </c>
      <c r="D1137" t="s">
        <v>2785</v>
      </c>
      <c r="E1137" t="s">
        <v>4475</v>
      </c>
      <c r="F1137" t="s">
        <v>2784</v>
      </c>
      <c r="G1137" t="s">
        <v>7361</v>
      </c>
      <c r="H1137" t="s">
        <v>2737</v>
      </c>
      <c r="I1137" t="s">
        <v>2785</v>
      </c>
    </row>
    <row r="1138" spans="1:9" x14ac:dyDescent="0.15">
      <c r="A1138" t="s">
        <v>5583</v>
      </c>
      <c r="B1138">
        <v>26463</v>
      </c>
      <c r="C1138" t="s">
        <v>4403</v>
      </c>
      <c r="D1138" t="s">
        <v>2787</v>
      </c>
      <c r="E1138" t="s">
        <v>4475</v>
      </c>
      <c r="F1138" t="s">
        <v>2786</v>
      </c>
      <c r="G1138" t="s">
        <v>7362</v>
      </c>
      <c r="H1138" t="s">
        <v>2737</v>
      </c>
      <c r="I1138" t="s">
        <v>2787</v>
      </c>
    </row>
    <row r="1139" spans="1:9" x14ac:dyDescent="0.15">
      <c r="A1139" t="s">
        <v>5615</v>
      </c>
      <c r="B1139">
        <v>26465</v>
      </c>
      <c r="C1139" t="s">
        <v>4403</v>
      </c>
      <c r="D1139" t="s">
        <v>2789</v>
      </c>
      <c r="E1139" t="s">
        <v>4475</v>
      </c>
      <c r="F1139" t="s">
        <v>2788</v>
      </c>
      <c r="G1139" t="s">
        <v>7363</v>
      </c>
      <c r="H1139" t="s">
        <v>2737</v>
      </c>
      <c r="I1139" t="s">
        <v>2789</v>
      </c>
    </row>
    <row r="1140" spans="1:9" x14ac:dyDescent="0.15">
      <c r="A1140" t="s">
        <v>4453</v>
      </c>
      <c r="B1140">
        <v>27000</v>
      </c>
      <c r="C1140" t="s">
        <v>4404</v>
      </c>
      <c r="D1140" t="s">
        <v>2791</v>
      </c>
      <c r="E1140" t="s">
        <v>4426</v>
      </c>
      <c r="F1140" t="s">
        <v>2790</v>
      </c>
      <c r="G1140" t="s">
        <v>7364</v>
      </c>
      <c r="H1140" t="s">
        <v>2791</v>
      </c>
    </row>
    <row r="1141" spans="1:9" x14ac:dyDescent="0.15">
      <c r="A1141" t="s">
        <v>4502</v>
      </c>
      <c r="B1141">
        <v>27100</v>
      </c>
      <c r="C1141" t="s">
        <v>4404</v>
      </c>
      <c r="D1141" t="s">
        <v>2793</v>
      </c>
      <c r="E1141" t="s">
        <v>4475</v>
      </c>
      <c r="F1141" t="s">
        <v>2792</v>
      </c>
      <c r="G1141" t="s">
        <v>7365</v>
      </c>
      <c r="H1141" t="s">
        <v>2791</v>
      </c>
      <c r="I1141" t="s">
        <v>2793</v>
      </c>
    </row>
    <row r="1142" spans="1:9" x14ac:dyDescent="0.15">
      <c r="A1142" t="s">
        <v>4550</v>
      </c>
      <c r="B1142">
        <v>27140</v>
      </c>
      <c r="C1142" t="s">
        <v>4404</v>
      </c>
      <c r="D1142" t="s">
        <v>2795</v>
      </c>
      <c r="E1142" t="s">
        <v>4475</v>
      </c>
      <c r="F1142" t="s">
        <v>2794</v>
      </c>
      <c r="G1142" t="s">
        <v>7366</v>
      </c>
      <c r="H1142" t="s">
        <v>2791</v>
      </c>
      <c r="I1142" t="s">
        <v>2795</v>
      </c>
    </row>
    <row r="1143" spans="1:9" x14ac:dyDescent="0.15">
      <c r="A1143" t="s">
        <v>4598</v>
      </c>
      <c r="B1143">
        <v>27202</v>
      </c>
      <c r="C1143" t="s">
        <v>4404</v>
      </c>
      <c r="D1143" t="s">
        <v>2797</v>
      </c>
      <c r="E1143" t="s">
        <v>4475</v>
      </c>
      <c r="F1143" t="s">
        <v>2796</v>
      </c>
      <c r="G1143" t="s">
        <v>7367</v>
      </c>
      <c r="H1143" t="s">
        <v>2791</v>
      </c>
      <c r="I1143" t="s">
        <v>2797</v>
      </c>
    </row>
    <row r="1144" spans="1:9" x14ac:dyDescent="0.15">
      <c r="A1144" t="s">
        <v>4646</v>
      </c>
      <c r="B1144">
        <v>27203</v>
      </c>
      <c r="C1144" t="s">
        <v>4404</v>
      </c>
      <c r="D1144" t="s">
        <v>2799</v>
      </c>
      <c r="E1144" t="s">
        <v>4475</v>
      </c>
      <c r="F1144" t="s">
        <v>2798</v>
      </c>
      <c r="G1144" t="s">
        <v>7368</v>
      </c>
      <c r="H1144" t="s">
        <v>2791</v>
      </c>
      <c r="I1144" t="s">
        <v>2799</v>
      </c>
    </row>
    <row r="1145" spans="1:9" x14ac:dyDescent="0.15">
      <c r="A1145" t="s">
        <v>4694</v>
      </c>
      <c r="B1145">
        <v>27204</v>
      </c>
      <c r="C1145" t="s">
        <v>4404</v>
      </c>
      <c r="D1145" t="s">
        <v>2801</v>
      </c>
      <c r="E1145" t="s">
        <v>4475</v>
      </c>
      <c r="F1145" t="s">
        <v>2800</v>
      </c>
      <c r="G1145" t="s">
        <v>7369</v>
      </c>
      <c r="H1145" t="s">
        <v>2791</v>
      </c>
      <c r="I1145" t="s">
        <v>2801</v>
      </c>
    </row>
    <row r="1146" spans="1:9" x14ac:dyDescent="0.15">
      <c r="A1146" t="s">
        <v>4742</v>
      </c>
      <c r="B1146">
        <v>27205</v>
      </c>
      <c r="C1146" t="s">
        <v>4404</v>
      </c>
      <c r="D1146" t="s">
        <v>2803</v>
      </c>
      <c r="E1146" t="s">
        <v>4475</v>
      </c>
      <c r="F1146" t="s">
        <v>2802</v>
      </c>
      <c r="G1146" t="s">
        <v>7370</v>
      </c>
      <c r="H1146" t="s">
        <v>2791</v>
      </c>
      <c r="I1146" t="s">
        <v>2803</v>
      </c>
    </row>
    <row r="1147" spans="1:9" x14ac:dyDescent="0.15">
      <c r="A1147" t="s">
        <v>4790</v>
      </c>
      <c r="B1147">
        <v>27206</v>
      </c>
      <c r="C1147" t="s">
        <v>4404</v>
      </c>
      <c r="D1147" t="s">
        <v>2805</v>
      </c>
      <c r="E1147" t="s">
        <v>4475</v>
      </c>
      <c r="F1147" t="s">
        <v>2804</v>
      </c>
      <c r="G1147" t="s">
        <v>7371</v>
      </c>
      <c r="H1147" t="s">
        <v>2791</v>
      </c>
      <c r="I1147" t="s">
        <v>2805</v>
      </c>
    </row>
    <row r="1148" spans="1:9" x14ac:dyDescent="0.15">
      <c r="A1148" t="s">
        <v>4838</v>
      </c>
      <c r="B1148">
        <v>27207</v>
      </c>
      <c r="C1148" t="s">
        <v>4404</v>
      </c>
      <c r="D1148" t="s">
        <v>2807</v>
      </c>
      <c r="E1148" t="s">
        <v>4475</v>
      </c>
      <c r="F1148" t="s">
        <v>2806</v>
      </c>
      <c r="G1148" t="s">
        <v>7372</v>
      </c>
      <c r="H1148" t="s">
        <v>2791</v>
      </c>
      <c r="I1148" t="s">
        <v>2807</v>
      </c>
    </row>
    <row r="1149" spans="1:9" x14ac:dyDescent="0.15">
      <c r="A1149" t="s">
        <v>4886</v>
      </c>
      <c r="B1149">
        <v>27208</v>
      </c>
      <c r="C1149" t="s">
        <v>4404</v>
      </c>
      <c r="D1149" t="s">
        <v>2809</v>
      </c>
      <c r="E1149" t="s">
        <v>4475</v>
      </c>
      <c r="F1149" t="s">
        <v>2808</v>
      </c>
      <c r="G1149" t="s">
        <v>7373</v>
      </c>
      <c r="H1149" t="s">
        <v>2791</v>
      </c>
      <c r="I1149" t="s">
        <v>2809</v>
      </c>
    </row>
    <row r="1150" spans="1:9" x14ac:dyDescent="0.15">
      <c r="A1150" t="s">
        <v>4934</v>
      </c>
      <c r="B1150">
        <v>27209</v>
      </c>
      <c r="C1150" t="s">
        <v>4404</v>
      </c>
      <c r="D1150" t="s">
        <v>2811</v>
      </c>
      <c r="E1150" t="s">
        <v>4475</v>
      </c>
      <c r="F1150" t="s">
        <v>2810</v>
      </c>
      <c r="G1150" t="s">
        <v>7374</v>
      </c>
      <c r="H1150" t="s">
        <v>2791</v>
      </c>
      <c r="I1150" t="s">
        <v>2811</v>
      </c>
    </row>
    <row r="1151" spans="1:9" x14ac:dyDescent="0.15">
      <c r="A1151" t="s">
        <v>4982</v>
      </c>
      <c r="B1151">
        <v>27210</v>
      </c>
      <c r="C1151" t="s">
        <v>4404</v>
      </c>
      <c r="D1151" t="s">
        <v>2813</v>
      </c>
      <c r="E1151" t="s">
        <v>4475</v>
      </c>
      <c r="F1151" t="s">
        <v>2812</v>
      </c>
      <c r="G1151" t="s">
        <v>7375</v>
      </c>
      <c r="H1151" t="s">
        <v>2791</v>
      </c>
      <c r="I1151" t="s">
        <v>2813</v>
      </c>
    </row>
    <row r="1152" spans="1:9" x14ac:dyDescent="0.15">
      <c r="A1152" t="s">
        <v>5030</v>
      </c>
      <c r="B1152">
        <v>27211</v>
      </c>
      <c r="C1152" t="s">
        <v>4404</v>
      </c>
      <c r="D1152" t="s">
        <v>2815</v>
      </c>
      <c r="E1152" t="s">
        <v>4475</v>
      </c>
      <c r="F1152" t="s">
        <v>2814</v>
      </c>
      <c r="G1152" t="s">
        <v>7376</v>
      </c>
      <c r="H1152" t="s">
        <v>2791</v>
      </c>
      <c r="I1152" t="s">
        <v>2815</v>
      </c>
    </row>
    <row r="1153" spans="1:9" x14ac:dyDescent="0.15">
      <c r="A1153" t="s">
        <v>5078</v>
      </c>
      <c r="B1153">
        <v>27212</v>
      </c>
      <c r="C1153" t="s">
        <v>4404</v>
      </c>
      <c r="D1153" t="s">
        <v>2817</v>
      </c>
      <c r="E1153" t="s">
        <v>4475</v>
      </c>
      <c r="F1153" t="s">
        <v>2816</v>
      </c>
      <c r="G1153" t="s">
        <v>7377</v>
      </c>
      <c r="H1153" t="s">
        <v>2791</v>
      </c>
      <c r="I1153" t="s">
        <v>2817</v>
      </c>
    </row>
    <row r="1154" spans="1:9" x14ac:dyDescent="0.15">
      <c r="A1154" t="s">
        <v>5126</v>
      </c>
      <c r="B1154">
        <v>27213</v>
      </c>
      <c r="C1154" t="s">
        <v>4404</v>
      </c>
      <c r="D1154" t="s">
        <v>2819</v>
      </c>
      <c r="E1154" t="s">
        <v>4475</v>
      </c>
      <c r="F1154" t="s">
        <v>2818</v>
      </c>
      <c r="G1154" t="s">
        <v>7378</v>
      </c>
      <c r="H1154" t="s">
        <v>2791</v>
      </c>
      <c r="I1154" t="s">
        <v>2819</v>
      </c>
    </row>
    <row r="1155" spans="1:9" x14ac:dyDescent="0.15">
      <c r="A1155" t="s">
        <v>5174</v>
      </c>
      <c r="B1155">
        <v>27214</v>
      </c>
      <c r="C1155" t="s">
        <v>4404</v>
      </c>
      <c r="D1155" t="s">
        <v>2821</v>
      </c>
      <c r="E1155" t="s">
        <v>4475</v>
      </c>
      <c r="F1155" t="s">
        <v>2820</v>
      </c>
      <c r="G1155" t="s">
        <v>7379</v>
      </c>
      <c r="H1155" t="s">
        <v>2791</v>
      </c>
      <c r="I1155" t="s">
        <v>2821</v>
      </c>
    </row>
    <row r="1156" spans="1:9" x14ac:dyDescent="0.15">
      <c r="A1156" t="s">
        <v>5221</v>
      </c>
      <c r="B1156">
        <v>27215</v>
      </c>
      <c r="C1156" t="s">
        <v>4404</v>
      </c>
      <c r="D1156" t="s">
        <v>2823</v>
      </c>
      <c r="E1156" t="s">
        <v>4475</v>
      </c>
      <c r="F1156" t="s">
        <v>2822</v>
      </c>
      <c r="G1156" t="s">
        <v>7380</v>
      </c>
      <c r="H1156" t="s">
        <v>2791</v>
      </c>
      <c r="I1156" t="s">
        <v>2823</v>
      </c>
    </row>
    <row r="1157" spans="1:9" x14ac:dyDescent="0.15">
      <c r="A1157" t="s">
        <v>5268</v>
      </c>
      <c r="B1157">
        <v>27216</v>
      </c>
      <c r="C1157" t="s">
        <v>4404</v>
      </c>
      <c r="D1157" t="s">
        <v>2825</v>
      </c>
      <c r="E1157" t="s">
        <v>4475</v>
      </c>
      <c r="F1157" t="s">
        <v>2824</v>
      </c>
      <c r="G1157" t="s">
        <v>7381</v>
      </c>
      <c r="H1157" t="s">
        <v>2791</v>
      </c>
      <c r="I1157" t="s">
        <v>2825</v>
      </c>
    </row>
    <row r="1158" spans="1:9" x14ac:dyDescent="0.15">
      <c r="A1158" t="s">
        <v>5314</v>
      </c>
      <c r="B1158">
        <v>27217</v>
      </c>
      <c r="C1158" t="s">
        <v>4404</v>
      </c>
      <c r="D1158" t="s">
        <v>2827</v>
      </c>
      <c r="E1158" t="s">
        <v>4475</v>
      </c>
      <c r="F1158" t="s">
        <v>2826</v>
      </c>
      <c r="G1158" t="s">
        <v>7382</v>
      </c>
      <c r="H1158" t="s">
        <v>2791</v>
      </c>
      <c r="I1158" t="s">
        <v>2827</v>
      </c>
    </row>
    <row r="1159" spans="1:9" x14ac:dyDescent="0.15">
      <c r="A1159" t="s">
        <v>5359</v>
      </c>
      <c r="B1159">
        <v>27218</v>
      </c>
      <c r="C1159" t="s">
        <v>4404</v>
      </c>
      <c r="D1159" t="s">
        <v>2829</v>
      </c>
      <c r="E1159" t="s">
        <v>4475</v>
      </c>
      <c r="F1159" t="s">
        <v>2828</v>
      </c>
      <c r="G1159" t="s">
        <v>7383</v>
      </c>
      <c r="H1159" t="s">
        <v>2791</v>
      </c>
      <c r="I1159" t="s">
        <v>2829</v>
      </c>
    </row>
    <row r="1160" spans="1:9" x14ac:dyDescent="0.15">
      <c r="A1160" t="s">
        <v>5401</v>
      </c>
      <c r="B1160">
        <v>27219</v>
      </c>
      <c r="C1160" t="s">
        <v>4404</v>
      </c>
      <c r="D1160" t="s">
        <v>2831</v>
      </c>
      <c r="E1160" t="s">
        <v>4475</v>
      </c>
      <c r="F1160" t="s">
        <v>2830</v>
      </c>
      <c r="G1160" t="s">
        <v>7384</v>
      </c>
      <c r="H1160" t="s">
        <v>2791</v>
      </c>
      <c r="I1160" t="s">
        <v>2831</v>
      </c>
    </row>
    <row r="1161" spans="1:9" x14ac:dyDescent="0.15">
      <c r="A1161" t="s">
        <v>5440</v>
      </c>
      <c r="B1161">
        <v>27220</v>
      </c>
      <c r="C1161" t="s">
        <v>4404</v>
      </c>
      <c r="D1161" t="s">
        <v>2833</v>
      </c>
      <c r="E1161" t="s">
        <v>4475</v>
      </c>
      <c r="F1161" t="s">
        <v>2832</v>
      </c>
      <c r="G1161" t="s">
        <v>7385</v>
      </c>
      <c r="H1161" t="s">
        <v>2791</v>
      </c>
      <c r="I1161" t="s">
        <v>2833</v>
      </c>
    </row>
    <row r="1162" spans="1:9" x14ac:dyDescent="0.15">
      <c r="A1162" t="s">
        <v>5477</v>
      </c>
      <c r="B1162">
        <v>27221</v>
      </c>
      <c r="C1162" t="s">
        <v>4404</v>
      </c>
      <c r="D1162" t="s">
        <v>2835</v>
      </c>
      <c r="E1162" t="s">
        <v>4475</v>
      </c>
      <c r="F1162" t="s">
        <v>2834</v>
      </c>
      <c r="G1162" t="s">
        <v>7386</v>
      </c>
      <c r="H1162" t="s">
        <v>2791</v>
      </c>
      <c r="I1162" t="s">
        <v>2835</v>
      </c>
    </row>
    <row r="1163" spans="1:9" x14ac:dyDescent="0.15">
      <c r="A1163" t="s">
        <v>5513</v>
      </c>
      <c r="B1163">
        <v>27222</v>
      </c>
      <c r="C1163" t="s">
        <v>4404</v>
      </c>
      <c r="D1163" t="s">
        <v>2837</v>
      </c>
      <c r="E1163" t="s">
        <v>4475</v>
      </c>
      <c r="F1163" t="s">
        <v>2836</v>
      </c>
      <c r="G1163" t="s">
        <v>7387</v>
      </c>
      <c r="H1163" t="s">
        <v>2791</v>
      </c>
      <c r="I1163" t="s">
        <v>2837</v>
      </c>
    </row>
    <row r="1164" spans="1:9" x14ac:dyDescent="0.15">
      <c r="A1164" t="s">
        <v>5549</v>
      </c>
      <c r="B1164">
        <v>27223</v>
      </c>
      <c r="C1164" t="s">
        <v>4404</v>
      </c>
      <c r="D1164" t="s">
        <v>2839</v>
      </c>
      <c r="E1164" t="s">
        <v>4475</v>
      </c>
      <c r="F1164" t="s">
        <v>2838</v>
      </c>
      <c r="G1164" t="s">
        <v>7388</v>
      </c>
      <c r="H1164" t="s">
        <v>2791</v>
      </c>
      <c r="I1164" t="s">
        <v>2839</v>
      </c>
    </row>
    <row r="1165" spans="1:9" x14ac:dyDescent="0.15">
      <c r="A1165" t="s">
        <v>5584</v>
      </c>
      <c r="B1165">
        <v>27224</v>
      </c>
      <c r="C1165" t="s">
        <v>4404</v>
      </c>
      <c r="D1165" t="s">
        <v>2841</v>
      </c>
      <c r="E1165" t="s">
        <v>4475</v>
      </c>
      <c r="F1165" t="s">
        <v>2840</v>
      </c>
      <c r="G1165" t="s">
        <v>7389</v>
      </c>
      <c r="H1165" t="s">
        <v>2791</v>
      </c>
      <c r="I1165" t="s">
        <v>2841</v>
      </c>
    </row>
    <row r="1166" spans="1:9" x14ac:dyDescent="0.15">
      <c r="A1166" t="s">
        <v>5616</v>
      </c>
      <c r="B1166">
        <v>27225</v>
      </c>
      <c r="C1166" t="s">
        <v>4404</v>
      </c>
      <c r="D1166" t="s">
        <v>2843</v>
      </c>
      <c r="E1166" t="s">
        <v>4475</v>
      </c>
      <c r="F1166" t="s">
        <v>2842</v>
      </c>
      <c r="G1166" t="s">
        <v>7390</v>
      </c>
      <c r="H1166" t="s">
        <v>2791</v>
      </c>
      <c r="I1166" t="s">
        <v>2843</v>
      </c>
    </row>
    <row r="1167" spans="1:9" x14ac:dyDescent="0.15">
      <c r="A1167" t="s">
        <v>5647</v>
      </c>
      <c r="B1167">
        <v>27226</v>
      </c>
      <c r="C1167" t="s">
        <v>4404</v>
      </c>
      <c r="D1167" t="s">
        <v>2845</v>
      </c>
      <c r="E1167" t="s">
        <v>4475</v>
      </c>
      <c r="F1167" t="s">
        <v>2844</v>
      </c>
      <c r="G1167" t="s">
        <v>7391</v>
      </c>
      <c r="H1167" t="s">
        <v>2791</v>
      </c>
      <c r="I1167" t="s">
        <v>2845</v>
      </c>
    </row>
    <row r="1168" spans="1:9" x14ac:dyDescent="0.15">
      <c r="A1168" t="s">
        <v>5676</v>
      </c>
      <c r="B1168">
        <v>27227</v>
      </c>
      <c r="C1168" t="s">
        <v>4404</v>
      </c>
      <c r="D1168" t="s">
        <v>2847</v>
      </c>
      <c r="E1168" t="s">
        <v>4475</v>
      </c>
      <c r="F1168" t="s">
        <v>2846</v>
      </c>
      <c r="G1168" t="s">
        <v>7392</v>
      </c>
      <c r="H1168" t="s">
        <v>2791</v>
      </c>
      <c r="I1168" t="s">
        <v>2847</v>
      </c>
    </row>
    <row r="1169" spans="1:9" x14ac:dyDescent="0.15">
      <c r="A1169" t="s">
        <v>5704</v>
      </c>
      <c r="B1169">
        <v>27228</v>
      </c>
      <c r="C1169" t="s">
        <v>4404</v>
      </c>
      <c r="D1169" t="s">
        <v>2849</v>
      </c>
      <c r="E1169" t="s">
        <v>4475</v>
      </c>
      <c r="F1169" t="s">
        <v>2848</v>
      </c>
      <c r="G1169" t="s">
        <v>7393</v>
      </c>
      <c r="H1169" t="s">
        <v>2791</v>
      </c>
      <c r="I1169" t="s">
        <v>2849</v>
      </c>
    </row>
    <row r="1170" spans="1:9" x14ac:dyDescent="0.15">
      <c r="A1170" t="s">
        <v>5731</v>
      </c>
      <c r="B1170">
        <v>27229</v>
      </c>
      <c r="C1170" t="s">
        <v>4404</v>
      </c>
      <c r="D1170" t="s">
        <v>2851</v>
      </c>
      <c r="E1170" t="s">
        <v>4475</v>
      </c>
      <c r="F1170" t="s">
        <v>2850</v>
      </c>
      <c r="G1170" t="s">
        <v>7394</v>
      </c>
      <c r="H1170" t="s">
        <v>2791</v>
      </c>
      <c r="I1170" t="s">
        <v>2851</v>
      </c>
    </row>
    <row r="1171" spans="1:9" x14ac:dyDescent="0.15">
      <c r="A1171" t="s">
        <v>5757</v>
      </c>
      <c r="B1171">
        <v>27230</v>
      </c>
      <c r="C1171" t="s">
        <v>4404</v>
      </c>
      <c r="D1171" t="s">
        <v>2853</v>
      </c>
      <c r="E1171" t="s">
        <v>4475</v>
      </c>
      <c r="F1171" t="s">
        <v>2852</v>
      </c>
      <c r="G1171" t="s">
        <v>7395</v>
      </c>
      <c r="H1171" t="s">
        <v>2791</v>
      </c>
      <c r="I1171" t="s">
        <v>2853</v>
      </c>
    </row>
    <row r="1172" spans="1:9" x14ac:dyDescent="0.15">
      <c r="A1172" t="s">
        <v>5782</v>
      </c>
      <c r="B1172">
        <v>27231</v>
      </c>
      <c r="C1172" t="s">
        <v>4404</v>
      </c>
      <c r="D1172" t="s">
        <v>2855</v>
      </c>
      <c r="E1172" t="s">
        <v>4475</v>
      </c>
      <c r="F1172" t="s">
        <v>2854</v>
      </c>
      <c r="G1172" t="s">
        <v>7396</v>
      </c>
      <c r="H1172" t="s">
        <v>2791</v>
      </c>
      <c r="I1172" t="s">
        <v>2855</v>
      </c>
    </row>
    <row r="1173" spans="1:9" x14ac:dyDescent="0.15">
      <c r="A1173" t="s">
        <v>5807</v>
      </c>
      <c r="B1173">
        <v>27232</v>
      </c>
      <c r="C1173" t="s">
        <v>4404</v>
      </c>
      <c r="D1173" t="s">
        <v>2857</v>
      </c>
      <c r="E1173" t="s">
        <v>4475</v>
      </c>
      <c r="F1173" t="s">
        <v>2856</v>
      </c>
      <c r="G1173" t="s">
        <v>7397</v>
      </c>
      <c r="H1173" t="s">
        <v>2791</v>
      </c>
      <c r="I1173" t="s">
        <v>2857</v>
      </c>
    </row>
    <row r="1174" spans="1:9" x14ac:dyDescent="0.15">
      <c r="A1174" t="s">
        <v>5830</v>
      </c>
      <c r="B1174">
        <v>27301</v>
      </c>
      <c r="C1174" t="s">
        <v>4404</v>
      </c>
      <c r="D1174" t="s">
        <v>2859</v>
      </c>
      <c r="E1174" t="s">
        <v>4475</v>
      </c>
      <c r="F1174" t="s">
        <v>2858</v>
      </c>
      <c r="G1174" t="s">
        <v>7398</v>
      </c>
      <c r="H1174" t="s">
        <v>2791</v>
      </c>
      <c r="I1174" t="s">
        <v>2859</v>
      </c>
    </row>
    <row r="1175" spans="1:9" x14ac:dyDescent="0.15">
      <c r="A1175" t="s">
        <v>5853</v>
      </c>
      <c r="B1175">
        <v>27321</v>
      </c>
      <c r="C1175" t="s">
        <v>4404</v>
      </c>
      <c r="D1175" t="s">
        <v>2861</v>
      </c>
      <c r="E1175" t="s">
        <v>4475</v>
      </c>
      <c r="F1175" t="s">
        <v>2860</v>
      </c>
      <c r="G1175" t="s">
        <v>7399</v>
      </c>
      <c r="H1175" t="s">
        <v>2791</v>
      </c>
      <c r="I1175" t="s">
        <v>2861</v>
      </c>
    </row>
    <row r="1176" spans="1:9" x14ac:dyDescent="0.15">
      <c r="A1176" t="s">
        <v>5871</v>
      </c>
      <c r="B1176">
        <v>27322</v>
      </c>
      <c r="C1176" t="s">
        <v>4404</v>
      </c>
      <c r="D1176" t="s">
        <v>2863</v>
      </c>
      <c r="E1176" t="s">
        <v>4475</v>
      </c>
      <c r="F1176" t="s">
        <v>2862</v>
      </c>
      <c r="G1176" t="s">
        <v>7400</v>
      </c>
      <c r="H1176" t="s">
        <v>2791</v>
      </c>
      <c r="I1176" t="s">
        <v>2863</v>
      </c>
    </row>
    <row r="1177" spans="1:9" x14ac:dyDescent="0.15">
      <c r="A1177" t="s">
        <v>5889</v>
      </c>
      <c r="B1177">
        <v>27341</v>
      </c>
      <c r="C1177" t="s">
        <v>4404</v>
      </c>
      <c r="D1177" t="s">
        <v>2865</v>
      </c>
      <c r="E1177" t="s">
        <v>4475</v>
      </c>
      <c r="F1177" t="s">
        <v>2864</v>
      </c>
      <c r="G1177" t="s">
        <v>7401</v>
      </c>
      <c r="H1177" t="s">
        <v>2791</v>
      </c>
      <c r="I1177" t="s">
        <v>2865</v>
      </c>
    </row>
    <row r="1178" spans="1:9" x14ac:dyDescent="0.15">
      <c r="A1178" t="s">
        <v>5907</v>
      </c>
      <c r="B1178">
        <v>27361</v>
      </c>
      <c r="C1178" t="s">
        <v>4404</v>
      </c>
      <c r="D1178" t="s">
        <v>2867</v>
      </c>
      <c r="E1178" t="s">
        <v>4475</v>
      </c>
      <c r="F1178" t="s">
        <v>2866</v>
      </c>
      <c r="G1178" t="s">
        <v>7402</v>
      </c>
      <c r="H1178" t="s">
        <v>2791</v>
      </c>
      <c r="I1178" t="s">
        <v>2867</v>
      </c>
    </row>
    <row r="1179" spans="1:9" x14ac:dyDescent="0.15">
      <c r="A1179" t="s">
        <v>5925</v>
      </c>
      <c r="B1179">
        <v>27362</v>
      </c>
      <c r="C1179" t="s">
        <v>4404</v>
      </c>
      <c r="D1179" t="s">
        <v>2869</v>
      </c>
      <c r="E1179" t="s">
        <v>4475</v>
      </c>
      <c r="F1179" t="s">
        <v>2868</v>
      </c>
      <c r="G1179" t="s">
        <v>7403</v>
      </c>
      <c r="H1179" t="s">
        <v>2791</v>
      </c>
      <c r="I1179" t="s">
        <v>2869</v>
      </c>
    </row>
    <row r="1180" spans="1:9" x14ac:dyDescent="0.15">
      <c r="A1180" t="s">
        <v>5943</v>
      </c>
      <c r="B1180">
        <v>27366</v>
      </c>
      <c r="C1180" t="s">
        <v>4404</v>
      </c>
      <c r="D1180" t="s">
        <v>2871</v>
      </c>
      <c r="E1180" t="s">
        <v>4475</v>
      </c>
      <c r="F1180" t="s">
        <v>2870</v>
      </c>
      <c r="G1180" t="s">
        <v>7404</v>
      </c>
      <c r="H1180" t="s">
        <v>2791</v>
      </c>
      <c r="I1180" t="s">
        <v>2871</v>
      </c>
    </row>
    <row r="1181" spans="1:9" x14ac:dyDescent="0.15">
      <c r="A1181" t="s">
        <v>5959</v>
      </c>
      <c r="B1181">
        <v>27381</v>
      </c>
      <c r="C1181" t="s">
        <v>4404</v>
      </c>
      <c r="D1181" t="s">
        <v>2873</v>
      </c>
      <c r="E1181" t="s">
        <v>4475</v>
      </c>
      <c r="F1181" t="s">
        <v>2872</v>
      </c>
      <c r="G1181" t="s">
        <v>7405</v>
      </c>
      <c r="H1181" t="s">
        <v>2791</v>
      </c>
      <c r="I1181" t="s">
        <v>2873</v>
      </c>
    </row>
    <row r="1182" spans="1:9" x14ac:dyDescent="0.15">
      <c r="A1182" t="s">
        <v>5975</v>
      </c>
      <c r="B1182">
        <v>27382</v>
      </c>
      <c r="C1182" t="s">
        <v>4404</v>
      </c>
      <c r="D1182" t="s">
        <v>2875</v>
      </c>
      <c r="E1182" t="s">
        <v>4475</v>
      </c>
      <c r="F1182" t="s">
        <v>2874</v>
      </c>
      <c r="G1182" t="s">
        <v>7406</v>
      </c>
      <c r="H1182" t="s">
        <v>2791</v>
      </c>
      <c r="I1182" t="s">
        <v>2875</v>
      </c>
    </row>
    <row r="1183" spans="1:9" x14ac:dyDescent="0.15">
      <c r="A1183" t="s">
        <v>5988</v>
      </c>
      <c r="B1183">
        <v>27383</v>
      </c>
      <c r="C1183" t="s">
        <v>4404</v>
      </c>
      <c r="D1183" t="s">
        <v>2877</v>
      </c>
      <c r="E1183" t="s">
        <v>4475</v>
      </c>
      <c r="F1183" t="s">
        <v>2876</v>
      </c>
      <c r="G1183" t="s">
        <v>7407</v>
      </c>
      <c r="H1183" t="s">
        <v>2791</v>
      </c>
      <c r="I1183" t="s">
        <v>2877</v>
      </c>
    </row>
    <row r="1184" spans="1:9" x14ac:dyDescent="0.15">
      <c r="A1184" t="s">
        <v>4454</v>
      </c>
      <c r="B1184">
        <v>28000</v>
      </c>
      <c r="C1184" t="s">
        <v>4405</v>
      </c>
      <c r="D1184" t="s">
        <v>2879</v>
      </c>
      <c r="E1184" t="s">
        <v>4426</v>
      </c>
      <c r="F1184" t="s">
        <v>2878</v>
      </c>
      <c r="G1184" t="s">
        <v>7408</v>
      </c>
      <c r="H1184" t="s">
        <v>2879</v>
      </c>
    </row>
    <row r="1185" spans="1:9" x14ac:dyDescent="0.15">
      <c r="A1185" t="s">
        <v>4503</v>
      </c>
      <c r="B1185">
        <v>28100</v>
      </c>
      <c r="C1185" t="s">
        <v>4405</v>
      </c>
      <c r="D1185" t="s">
        <v>2881</v>
      </c>
      <c r="E1185" t="s">
        <v>4475</v>
      </c>
      <c r="F1185" t="s">
        <v>2880</v>
      </c>
      <c r="G1185" t="s">
        <v>7409</v>
      </c>
      <c r="H1185" t="s">
        <v>2879</v>
      </c>
      <c r="I1185" t="s">
        <v>2881</v>
      </c>
    </row>
    <row r="1186" spans="1:9" x14ac:dyDescent="0.15">
      <c r="A1186" t="s">
        <v>4551</v>
      </c>
      <c r="B1186">
        <v>28201</v>
      </c>
      <c r="C1186" t="s">
        <v>4405</v>
      </c>
      <c r="D1186" t="s">
        <v>2883</v>
      </c>
      <c r="E1186" t="s">
        <v>4475</v>
      </c>
      <c r="F1186" t="s">
        <v>2882</v>
      </c>
      <c r="G1186" t="s">
        <v>7410</v>
      </c>
      <c r="H1186" t="s">
        <v>2879</v>
      </c>
      <c r="I1186" t="s">
        <v>2883</v>
      </c>
    </row>
    <row r="1187" spans="1:9" x14ac:dyDescent="0.15">
      <c r="A1187" t="s">
        <v>4599</v>
      </c>
      <c r="B1187">
        <v>28202</v>
      </c>
      <c r="C1187" t="s">
        <v>4405</v>
      </c>
      <c r="D1187" t="s">
        <v>2885</v>
      </c>
      <c r="E1187" t="s">
        <v>4475</v>
      </c>
      <c r="F1187" t="s">
        <v>2884</v>
      </c>
      <c r="G1187" t="s">
        <v>7411</v>
      </c>
      <c r="H1187" t="s">
        <v>2879</v>
      </c>
      <c r="I1187" t="s">
        <v>2885</v>
      </c>
    </row>
    <row r="1188" spans="1:9" x14ac:dyDescent="0.15">
      <c r="A1188" t="s">
        <v>4647</v>
      </c>
      <c r="B1188">
        <v>28203</v>
      </c>
      <c r="C1188" t="s">
        <v>4405</v>
      </c>
      <c r="D1188" t="s">
        <v>2887</v>
      </c>
      <c r="E1188" t="s">
        <v>4475</v>
      </c>
      <c r="F1188" t="s">
        <v>2886</v>
      </c>
      <c r="G1188" t="s">
        <v>7412</v>
      </c>
      <c r="H1188" t="s">
        <v>2879</v>
      </c>
      <c r="I1188" t="s">
        <v>2887</v>
      </c>
    </row>
    <row r="1189" spans="1:9" x14ac:dyDescent="0.15">
      <c r="A1189" t="s">
        <v>4695</v>
      </c>
      <c r="B1189">
        <v>28204</v>
      </c>
      <c r="C1189" t="s">
        <v>4405</v>
      </c>
      <c r="D1189" t="s">
        <v>2889</v>
      </c>
      <c r="E1189" t="s">
        <v>4475</v>
      </c>
      <c r="F1189" t="s">
        <v>2888</v>
      </c>
      <c r="G1189" t="s">
        <v>7413</v>
      </c>
      <c r="H1189" t="s">
        <v>2879</v>
      </c>
      <c r="I1189" t="s">
        <v>2889</v>
      </c>
    </row>
    <row r="1190" spans="1:9" x14ac:dyDescent="0.15">
      <c r="A1190" t="s">
        <v>4743</v>
      </c>
      <c r="B1190">
        <v>28205</v>
      </c>
      <c r="C1190" t="s">
        <v>4405</v>
      </c>
      <c r="D1190" t="s">
        <v>2891</v>
      </c>
      <c r="E1190" t="s">
        <v>4475</v>
      </c>
      <c r="F1190" t="s">
        <v>2890</v>
      </c>
      <c r="G1190" t="s">
        <v>7414</v>
      </c>
      <c r="H1190" t="s">
        <v>2879</v>
      </c>
      <c r="I1190" t="s">
        <v>2891</v>
      </c>
    </row>
    <row r="1191" spans="1:9" x14ac:dyDescent="0.15">
      <c r="A1191" t="s">
        <v>4791</v>
      </c>
      <c r="B1191">
        <v>28206</v>
      </c>
      <c r="C1191" t="s">
        <v>4405</v>
      </c>
      <c r="D1191" t="s">
        <v>2893</v>
      </c>
      <c r="E1191" t="s">
        <v>4475</v>
      </c>
      <c r="F1191" t="s">
        <v>2892</v>
      </c>
      <c r="G1191" t="s">
        <v>7415</v>
      </c>
      <c r="H1191" t="s">
        <v>2879</v>
      </c>
      <c r="I1191" t="s">
        <v>2893</v>
      </c>
    </row>
    <row r="1192" spans="1:9" x14ac:dyDescent="0.15">
      <c r="A1192" t="s">
        <v>4839</v>
      </c>
      <c r="B1192">
        <v>28207</v>
      </c>
      <c r="C1192" t="s">
        <v>4405</v>
      </c>
      <c r="D1192" t="s">
        <v>2895</v>
      </c>
      <c r="E1192" t="s">
        <v>4475</v>
      </c>
      <c r="F1192" t="s">
        <v>2894</v>
      </c>
      <c r="G1192" t="s">
        <v>7416</v>
      </c>
      <c r="H1192" t="s">
        <v>2879</v>
      </c>
      <c r="I1192" t="s">
        <v>2895</v>
      </c>
    </row>
    <row r="1193" spans="1:9" x14ac:dyDescent="0.15">
      <c r="A1193" t="s">
        <v>4887</v>
      </c>
      <c r="B1193">
        <v>28208</v>
      </c>
      <c r="C1193" t="s">
        <v>4405</v>
      </c>
      <c r="D1193" t="s">
        <v>2897</v>
      </c>
      <c r="E1193" t="s">
        <v>4475</v>
      </c>
      <c r="F1193" t="s">
        <v>2896</v>
      </c>
      <c r="G1193" t="s">
        <v>7417</v>
      </c>
      <c r="H1193" t="s">
        <v>2879</v>
      </c>
      <c r="I1193" t="s">
        <v>2897</v>
      </c>
    </row>
    <row r="1194" spans="1:9" x14ac:dyDescent="0.15">
      <c r="A1194" t="s">
        <v>4935</v>
      </c>
      <c r="B1194">
        <v>28209</v>
      </c>
      <c r="C1194" t="s">
        <v>4405</v>
      </c>
      <c r="D1194" t="s">
        <v>2899</v>
      </c>
      <c r="E1194" t="s">
        <v>4475</v>
      </c>
      <c r="F1194" t="s">
        <v>2898</v>
      </c>
      <c r="G1194" t="s">
        <v>7418</v>
      </c>
      <c r="H1194" t="s">
        <v>2879</v>
      </c>
      <c r="I1194" t="s">
        <v>2899</v>
      </c>
    </row>
    <row r="1195" spans="1:9" x14ac:dyDescent="0.15">
      <c r="A1195" t="s">
        <v>4983</v>
      </c>
      <c r="B1195">
        <v>28210</v>
      </c>
      <c r="C1195" t="s">
        <v>4405</v>
      </c>
      <c r="D1195" t="s">
        <v>2901</v>
      </c>
      <c r="E1195" t="s">
        <v>4475</v>
      </c>
      <c r="F1195" t="s">
        <v>2900</v>
      </c>
      <c r="G1195" t="s">
        <v>7419</v>
      </c>
      <c r="H1195" t="s">
        <v>2879</v>
      </c>
      <c r="I1195" t="s">
        <v>2901</v>
      </c>
    </row>
    <row r="1196" spans="1:9" x14ac:dyDescent="0.15">
      <c r="A1196" t="s">
        <v>5031</v>
      </c>
      <c r="B1196">
        <v>28212</v>
      </c>
      <c r="C1196" t="s">
        <v>4405</v>
      </c>
      <c r="D1196" t="s">
        <v>2903</v>
      </c>
      <c r="E1196" t="s">
        <v>4475</v>
      </c>
      <c r="F1196" t="s">
        <v>2902</v>
      </c>
      <c r="G1196" t="s">
        <v>7420</v>
      </c>
      <c r="H1196" t="s">
        <v>2879</v>
      </c>
      <c r="I1196" t="s">
        <v>2903</v>
      </c>
    </row>
    <row r="1197" spans="1:9" x14ac:dyDescent="0.15">
      <c r="A1197" t="s">
        <v>5079</v>
      </c>
      <c r="B1197">
        <v>28213</v>
      </c>
      <c r="C1197" t="s">
        <v>4405</v>
      </c>
      <c r="D1197" t="s">
        <v>2905</v>
      </c>
      <c r="E1197" t="s">
        <v>4475</v>
      </c>
      <c r="F1197" t="s">
        <v>2904</v>
      </c>
      <c r="G1197" t="s">
        <v>7421</v>
      </c>
      <c r="H1197" t="s">
        <v>2879</v>
      </c>
      <c r="I1197" t="s">
        <v>2905</v>
      </c>
    </row>
    <row r="1198" spans="1:9" x14ac:dyDescent="0.15">
      <c r="A1198" t="s">
        <v>5127</v>
      </c>
      <c r="B1198">
        <v>28214</v>
      </c>
      <c r="C1198" t="s">
        <v>4405</v>
      </c>
      <c r="D1198" t="s">
        <v>2907</v>
      </c>
      <c r="E1198" t="s">
        <v>4475</v>
      </c>
      <c r="F1198" t="s">
        <v>2906</v>
      </c>
      <c r="G1198" t="s">
        <v>7422</v>
      </c>
      <c r="H1198" t="s">
        <v>2879</v>
      </c>
      <c r="I1198" t="s">
        <v>2907</v>
      </c>
    </row>
    <row r="1199" spans="1:9" x14ac:dyDescent="0.15">
      <c r="A1199" t="s">
        <v>5175</v>
      </c>
      <c r="B1199">
        <v>28215</v>
      </c>
      <c r="C1199" t="s">
        <v>4405</v>
      </c>
      <c r="D1199" t="s">
        <v>2909</v>
      </c>
      <c r="E1199" t="s">
        <v>4475</v>
      </c>
      <c r="F1199" t="s">
        <v>2908</v>
      </c>
      <c r="G1199" t="s">
        <v>7423</v>
      </c>
      <c r="H1199" t="s">
        <v>2879</v>
      </c>
      <c r="I1199" t="s">
        <v>2909</v>
      </c>
    </row>
    <row r="1200" spans="1:9" x14ac:dyDescent="0.15">
      <c r="A1200" t="s">
        <v>5222</v>
      </c>
      <c r="B1200">
        <v>28216</v>
      </c>
      <c r="C1200" t="s">
        <v>4405</v>
      </c>
      <c r="D1200" t="s">
        <v>2911</v>
      </c>
      <c r="E1200" t="s">
        <v>4475</v>
      </c>
      <c r="F1200" t="s">
        <v>2910</v>
      </c>
      <c r="G1200" t="s">
        <v>7424</v>
      </c>
      <c r="H1200" t="s">
        <v>2879</v>
      </c>
      <c r="I1200" t="s">
        <v>2911</v>
      </c>
    </row>
    <row r="1201" spans="1:9" x14ac:dyDescent="0.15">
      <c r="A1201" t="s">
        <v>5269</v>
      </c>
      <c r="B1201">
        <v>28217</v>
      </c>
      <c r="C1201" t="s">
        <v>4405</v>
      </c>
      <c r="D1201" t="s">
        <v>2913</v>
      </c>
      <c r="E1201" t="s">
        <v>4475</v>
      </c>
      <c r="F1201" t="s">
        <v>2912</v>
      </c>
      <c r="G1201" t="s">
        <v>7425</v>
      </c>
      <c r="H1201" t="s">
        <v>2879</v>
      </c>
      <c r="I1201" t="s">
        <v>2913</v>
      </c>
    </row>
    <row r="1202" spans="1:9" x14ac:dyDescent="0.15">
      <c r="A1202" t="s">
        <v>5315</v>
      </c>
      <c r="B1202">
        <v>28218</v>
      </c>
      <c r="C1202" t="s">
        <v>4405</v>
      </c>
      <c r="D1202" t="s">
        <v>2915</v>
      </c>
      <c r="E1202" t="s">
        <v>4475</v>
      </c>
      <c r="F1202" t="s">
        <v>2914</v>
      </c>
      <c r="G1202" t="s">
        <v>7426</v>
      </c>
      <c r="H1202" t="s">
        <v>2879</v>
      </c>
      <c r="I1202" t="s">
        <v>2915</v>
      </c>
    </row>
    <row r="1203" spans="1:9" x14ac:dyDescent="0.15">
      <c r="A1203" t="s">
        <v>5360</v>
      </c>
      <c r="B1203">
        <v>28219</v>
      </c>
      <c r="C1203" t="s">
        <v>4405</v>
      </c>
      <c r="D1203" t="s">
        <v>2917</v>
      </c>
      <c r="E1203" t="s">
        <v>4475</v>
      </c>
      <c r="F1203" t="s">
        <v>2916</v>
      </c>
      <c r="G1203" t="s">
        <v>7427</v>
      </c>
      <c r="H1203" t="s">
        <v>2879</v>
      </c>
      <c r="I1203" t="s">
        <v>2917</v>
      </c>
    </row>
    <row r="1204" spans="1:9" x14ac:dyDescent="0.15">
      <c r="A1204" t="s">
        <v>5402</v>
      </c>
      <c r="B1204">
        <v>28220</v>
      </c>
      <c r="C1204" t="s">
        <v>4405</v>
      </c>
      <c r="D1204" t="s">
        <v>2919</v>
      </c>
      <c r="E1204" t="s">
        <v>4475</v>
      </c>
      <c r="F1204" t="s">
        <v>2918</v>
      </c>
      <c r="G1204" t="s">
        <v>7428</v>
      </c>
      <c r="H1204" t="s">
        <v>2879</v>
      </c>
      <c r="I1204" t="s">
        <v>2919</v>
      </c>
    </row>
    <row r="1205" spans="1:9" x14ac:dyDescent="0.15">
      <c r="A1205" t="s">
        <v>5441</v>
      </c>
      <c r="B1205">
        <v>28221</v>
      </c>
      <c r="C1205" t="s">
        <v>4405</v>
      </c>
      <c r="D1205" t="s">
        <v>2921</v>
      </c>
      <c r="E1205" t="s">
        <v>4475</v>
      </c>
      <c r="F1205" t="s">
        <v>2920</v>
      </c>
      <c r="G1205" t="s">
        <v>7429</v>
      </c>
      <c r="H1205" t="s">
        <v>2879</v>
      </c>
      <c r="I1205" t="s">
        <v>7430</v>
      </c>
    </row>
    <row r="1206" spans="1:9" x14ac:dyDescent="0.15">
      <c r="A1206" t="s">
        <v>5478</v>
      </c>
      <c r="B1206">
        <v>28222</v>
      </c>
      <c r="C1206" t="s">
        <v>4405</v>
      </c>
      <c r="D1206" t="s">
        <v>2923</v>
      </c>
      <c r="E1206" t="s">
        <v>4475</v>
      </c>
      <c r="F1206" t="s">
        <v>2922</v>
      </c>
      <c r="G1206" t="s">
        <v>7431</v>
      </c>
      <c r="H1206" t="s">
        <v>2879</v>
      </c>
      <c r="I1206" t="s">
        <v>2923</v>
      </c>
    </row>
    <row r="1207" spans="1:9" x14ac:dyDescent="0.15">
      <c r="A1207" t="s">
        <v>5514</v>
      </c>
      <c r="B1207">
        <v>28223</v>
      </c>
      <c r="C1207" t="s">
        <v>4405</v>
      </c>
      <c r="D1207" t="s">
        <v>2925</v>
      </c>
      <c r="E1207" t="s">
        <v>4475</v>
      </c>
      <c r="F1207" t="s">
        <v>2924</v>
      </c>
      <c r="G1207" t="s">
        <v>7432</v>
      </c>
      <c r="H1207" t="s">
        <v>2879</v>
      </c>
      <c r="I1207" t="s">
        <v>2925</v>
      </c>
    </row>
    <row r="1208" spans="1:9" x14ac:dyDescent="0.15">
      <c r="A1208" t="s">
        <v>5550</v>
      </c>
      <c r="B1208">
        <v>28224</v>
      </c>
      <c r="C1208" t="s">
        <v>4405</v>
      </c>
      <c r="D1208" t="s">
        <v>2927</v>
      </c>
      <c r="E1208" t="s">
        <v>4475</v>
      </c>
      <c r="F1208" t="s">
        <v>2926</v>
      </c>
      <c r="G1208" t="s">
        <v>7433</v>
      </c>
      <c r="H1208" t="s">
        <v>2879</v>
      </c>
      <c r="I1208" t="s">
        <v>2927</v>
      </c>
    </row>
    <row r="1209" spans="1:9" x14ac:dyDescent="0.15">
      <c r="A1209" t="s">
        <v>5585</v>
      </c>
      <c r="B1209">
        <v>28225</v>
      </c>
      <c r="C1209" t="s">
        <v>4405</v>
      </c>
      <c r="D1209" t="s">
        <v>2929</v>
      </c>
      <c r="E1209" t="s">
        <v>4475</v>
      </c>
      <c r="F1209" t="s">
        <v>2928</v>
      </c>
      <c r="G1209" t="s">
        <v>7434</v>
      </c>
      <c r="H1209" t="s">
        <v>2879</v>
      </c>
      <c r="I1209" t="s">
        <v>2929</v>
      </c>
    </row>
    <row r="1210" spans="1:9" x14ac:dyDescent="0.15">
      <c r="A1210" t="s">
        <v>5617</v>
      </c>
      <c r="B1210">
        <v>28226</v>
      </c>
      <c r="C1210" t="s">
        <v>4405</v>
      </c>
      <c r="D1210" t="s">
        <v>2931</v>
      </c>
      <c r="E1210" t="s">
        <v>4475</v>
      </c>
      <c r="F1210" t="s">
        <v>2930</v>
      </c>
      <c r="G1210" t="s">
        <v>7435</v>
      </c>
      <c r="H1210" t="s">
        <v>2879</v>
      </c>
      <c r="I1210" t="s">
        <v>2931</v>
      </c>
    </row>
    <row r="1211" spans="1:9" x14ac:dyDescent="0.15">
      <c r="A1211" t="s">
        <v>5648</v>
      </c>
      <c r="B1211">
        <v>28227</v>
      </c>
      <c r="C1211" t="s">
        <v>4405</v>
      </c>
      <c r="D1211" t="s">
        <v>2933</v>
      </c>
      <c r="E1211" t="s">
        <v>4475</v>
      </c>
      <c r="F1211" t="s">
        <v>2932</v>
      </c>
      <c r="G1211" t="s">
        <v>7436</v>
      </c>
      <c r="H1211" t="s">
        <v>2879</v>
      </c>
      <c r="I1211" t="s">
        <v>2933</v>
      </c>
    </row>
    <row r="1212" spans="1:9" x14ac:dyDescent="0.15">
      <c r="A1212" t="s">
        <v>5677</v>
      </c>
      <c r="B1212">
        <v>28228</v>
      </c>
      <c r="C1212" t="s">
        <v>4405</v>
      </c>
      <c r="D1212" t="s">
        <v>2935</v>
      </c>
      <c r="E1212" t="s">
        <v>4475</v>
      </c>
      <c r="F1212" t="s">
        <v>2934</v>
      </c>
      <c r="G1212" t="s">
        <v>7437</v>
      </c>
      <c r="H1212" t="s">
        <v>2879</v>
      </c>
      <c r="I1212" t="s">
        <v>2935</v>
      </c>
    </row>
    <row r="1213" spans="1:9" x14ac:dyDescent="0.15">
      <c r="A1213" t="s">
        <v>5705</v>
      </c>
      <c r="B1213">
        <v>28229</v>
      </c>
      <c r="C1213" t="s">
        <v>4405</v>
      </c>
      <c r="D1213" t="s">
        <v>2937</v>
      </c>
      <c r="E1213" t="s">
        <v>4475</v>
      </c>
      <c r="F1213" t="s">
        <v>2936</v>
      </c>
      <c r="G1213" t="s">
        <v>7438</v>
      </c>
      <c r="H1213" t="s">
        <v>2879</v>
      </c>
      <c r="I1213" t="s">
        <v>2937</v>
      </c>
    </row>
    <row r="1214" spans="1:9" x14ac:dyDescent="0.15">
      <c r="A1214" t="s">
        <v>5732</v>
      </c>
      <c r="B1214">
        <v>28301</v>
      </c>
      <c r="C1214" t="s">
        <v>4405</v>
      </c>
      <c r="D1214" t="s">
        <v>2939</v>
      </c>
      <c r="E1214" t="s">
        <v>4475</v>
      </c>
      <c r="F1214" t="s">
        <v>2938</v>
      </c>
      <c r="G1214" t="s">
        <v>7439</v>
      </c>
      <c r="H1214" t="s">
        <v>2879</v>
      </c>
      <c r="I1214" t="s">
        <v>2939</v>
      </c>
    </row>
    <row r="1215" spans="1:9" x14ac:dyDescent="0.15">
      <c r="A1215" t="s">
        <v>5758</v>
      </c>
      <c r="B1215">
        <v>28365</v>
      </c>
      <c r="C1215" t="s">
        <v>4405</v>
      </c>
      <c r="D1215" t="s">
        <v>2941</v>
      </c>
      <c r="E1215" t="s">
        <v>4475</v>
      </c>
      <c r="F1215" t="s">
        <v>2940</v>
      </c>
      <c r="G1215" t="s">
        <v>7440</v>
      </c>
      <c r="H1215" t="s">
        <v>2879</v>
      </c>
      <c r="I1215" t="s">
        <v>2941</v>
      </c>
    </row>
    <row r="1216" spans="1:9" x14ac:dyDescent="0.15">
      <c r="A1216" t="s">
        <v>5783</v>
      </c>
      <c r="B1216">
        <v>28381</v>
      </c>
      <c r="C1216" t="s">
        <v>4405</v>
      </c>
      <c r="D1216" t="s">
        <v>2943</v>
      </c>
      <c r="E1216" t="s">
        <v>4475</v>
      </c>
      <c r="F1216" t="s">
        <v>2942</v>
      </c>
      <c r="G1216" t="s">
        <v>7441</v>
      </c>
      <c r="H1216" t="s">
        <v>2879</v>
      </c>
      <c r="I1216" t="s">
        <v>2943</v>
      </c>
    </row>
    <row r="1217" spans="1:9" x14ac:dyDescent="0.15">
      <c r="A1217" t="s">
        <v>5808</v>
      </c>
      <c r="B1217">
        <v>28382</v>
      </c>
      <c r="C1217" t="s">
        <v>4405</v>
      </c>
      <c r="D1217" t="s">
        <v>2945</v>
      </c>
      <c r="E1217" t="s">
        <v>4475</v>
      </c>
      <c r="F1217" t="s">
        <v>2944</v>
      </c>
      <c r="G1217" t="s">
        <v>7442</v>
      </c>
      <c r="H1217" t="s">
        <v>2879</v>
      </c>
      <c r="I1217" t="s">
        <v>2945</v>
      </c>
    </row>
    <row r="1218" spans="1:9" x14ac:dyDescent="0.15">
      <c r="A1218" t="s">
        <v>5831</v>
      </c>
      <c r="B1218">
        <v>28442</v>
      </c>
      <c r="C1218" t="s">
        <v>4405</v>
      </c>
      <c r="D1218" t="s">
        <v>2947</v>
      </c>
      <c r="E1218" t="s">
        <v>4475</v>
      </c>
      <c r="F1218" t="s">
        <v>2946</v>
      </c>
      <c r="G1218" t="s">
        <v>7443</v>
      </c>
      <c r="H1218" t="s">
        <v>2879</v>
      </c>
      <c r="I1218" t="s">
        <v>2947</v>
      </c>
    </row>
    <row r="1219" spans="1:9" x14ac:dyDescent="0.15">
      <c r="A1219" t="s">
        <v>5854</v>
      </c>
      <c r="B1219">
        <v>28443</v>
      </c>
      <c r="C1219" t="s">
        <v>4405</v>
      </c>
      <c r="D1219" t="s">
        <v>2949</v>
      </c>
      <c r="E1219" t="s">
        <v>4475</v>
      </c>
      <c r="F1219" t="s">
        <v>2948</v>
      </c>
      <c r="G1219" t="s">
        <v>7444</v>
      </c>
      <c r="H1219" t="s">
        <v>2879</v>
      </c>
      <c r="I1219" t="s">
        <v>2949</v>
      </c>
    </row>
    <row r="1220" spans="1:9" x14ac:dyDescent="0.15">
      <c r="A1220" t="s">
        <v>5872</v>
      </c>
      <c r="B1220">
        <v>28446</v>
      </c>
      <c r="C1220" t="s">
        <v>4405</v>
      </c>
      <c r="D1220" t="s">
        <v>2951</v>
      </c>
      <c r="E1220" t="s">
        <v>4475</v>
      </c>
      <c r="F1220" t="s">
        <v>2950</v>
      </c>
      <c r="G1220" t="s">
        <v>7445</v>
      </c>
      <c r="H1220" t="s">
        <v>2879</v>
      </c>
      <c r="I1220" t="s">
        <v>2951</v>
      </c>
    </row>
    <row r="1221" spans="1:9" x14ac:dyDescent="0.15">
      <c r="A1221" t="s">
        <v>5890</v>
      </c>
      <c r="B1221">
        <v>28464</v>
      </c>
      <c r="C1221" t="s">
        <v>4405</v>
      </c>
      <c r="D1221" t="s">
        <v>2873</v>
      </c>
      <c r="E1221" t="s">
        <v>4475</v>
      </c>
      <c r="F1221" t="s">
        <v>2952</v>
      </c>
      <c r="G1221" t="s">
        <v>7446</v>
      </c>
      <c r="H1221" t="s">
        <v>2879</v>
      </c>
      <c r="I1221" t="s">
        <v>2873</v>
      </c>
    </row>
    <row r="1222" spans="1:9" x14ac:dyDescent="0.15">
      <c r="A1222" t="s">
        <v>5908</v>
      </c>
      <c r="B1222">
        <v>28481</v>
      </c>
      <c r="C1222" t="s">
        <v>4405</v>
      </c>
      <c r="D1222" t="s">
        <v>2954</v>
      </c>
      <c r="E1222" t="s">
        <v>4475</v>
      </c>
      <c r="F1222" t="s">
        <v>2953</v>
      </c>
      <c r="G1222" t="s">
        <v>7447</v>
      </c>
      <c r="H1222" t="s">
        <v>2879</v>
      </c>
      <c r="I1222" t="s">
        <v>2954</v>
      </c>
    </row>
    <row r="1223" spans="1:9" x14ac:dyDescent="0.15">
      <c r="A1223" t="s">
        <v>5926</v>
      </c>
      <c r="B1223">
        <v>28501</v>
      </c>
      <c r="C1223" t="s">
        <v>4405</v>
      </c>
      <c r="D1223" t="s">
        <v>2956</v>
      </c>
      <c r="E1223" t="s">
        <v>4475</v>
      </c>
      <c r="F1223" t="s">
        <v>2955</v>
      </c>
      <c r="G1223" t="s">
        <v>7448</v>
      </c>
      <c r="H1223" t="s">
        <v>2879</v>
      </c>
      <c r="I1223" t="s">
        <v>2956</v>
      </c>
    </row>
    <row r="1224" spans="1:9" x14ac:dyDescent="0.15">
      <c r="A1224" t="s">
        <v>5944</v>
      </c>
      <c r="B1224">
        <v>28585</v>
      </c>
      <c r="C1224" t="s">
        <v>4405</v>
      </c>
      <c r="D1224" t="s">
        <v>2958</v>
      </c>
      <c r="E1224" t="s">
        <v>4475</v>
      </c>
      <c r="F1224" t="s">
        <v>2957</v>
      </c>
      <c r="G1224" t="s">
        <v>7449</v>
      </c>
      <c r="H1224" t="s">
        <v>2879</v>
      </c>
      <c r="I1224" t="s">
        <v>2958</v>
      </c>
    </row>
    <row r="1225" spans="1:9" x14ac:dyDescent="0.15">
      <c r="A1225" t="s">
        <v>5960</v>
      </c>
      <c r="B1225">
        <v>28586</v>
      </c>
      <c r="C1225" t="s">
        <v>4405</v>
      </c>
      <c r="D1225" t="s">
        <v>2960</v>
      </c>
      <c r="E1225" t="s">
        <v>4475</v>
      </c>
      <c r="F1225" t="s">
        <v>2959</v>
      </c>
      <c r="G1225" t="s">
        <v>7450</v>
      </c>
      <c r="H1225" t="s">
        <v>2879</v>
      </c>
      <c r="I1225" t="s">
        <v>2960</v>
      </c>
    </row>
    <row r="1226" spans="1:9" x14ac:dyDescent="0.15">
      <c r="A1226" t="s">
        <v>4455</v>
      </c>
      <c r="B1226">
        <v>29000</v>
      </c>
      <c r="C1226" t="s">
        <v>4406</v>
      </c>
      <c r="D1226" t="s">
        <v>2962</v>
      </c>
      <c r="E1226" t="s">
        <v>4426</v>
      </c>
      <c r="F1226" t="s">
        <v>2961</v>
      </c>
      <c r="G1226" t="s">
        <v>7451</v>
      </c>
      <c r="H1226" t="s">
        <v>2962</v>
      </c>
    </row>
    <row r="1227" spans="1:9" x14ac:dyDescent="0.15">
      <c r="A1227" t="s">
        <v>4504</v>
      </c>
      <c r="B1227">
        <v>29201</v>
      </c>
      <c r="C1227" t="s">
        <v>4406</v>
      </c>
      <c r="D1227" t="s">
        <v>2964</v>
      </c>
      <c r="E1227" t="s">
        <v>4475</v>
      </c>
      <c r="F1227" t="s">
        <v>2963</v>
      </c>
      <c r="G1227" t="s">
        <v>7452</v>
      </c>
      <c r="H1227" t="s">
        <v>2962</v>
      </c>
      <c r="I1227" t="s">
        <v>2964</v>
      </c>
    </row>
    <row r="1228" spans="1:9" x14ac:dyDescent="0.15">
      <c r="A1228" t="s">
        <v>4552</v>
      </c>
      <c r="B1228">
        <v>29202</v>
      </c>
      <c r="C1228" t="s">
        <v>4406</v>
      </c>
      <c r="D1228" t="s">
        <v>2966</v>
      </c>
      <c r="E1228" t="s">
        <v>4475</v>
      </c>
      <c r="F1228" t="s">
        <v>2965</v>
      </c>
      <c r="G1228" t="s">
        <v>7453</v>
      </c>
      <c r="H1228" t="s">
        <v>2962</v>
      </c>
      <c r="I1228" t="s">
        <v>2966</v>
      </c>
    </row>
    <row r="1229" spans="1:9" x14ac:dyDescent="0.15">
      <c r="A1229" t="s">
        <v>4600</v>
      </c>
      <c r="B1229">
        <v>29203</v>
      </c>
      <c r="C1229" t="s">
        <v>4406</v>
      </c>
      <c r="D1229" t="s">
        <v>2968</v>
      </c>
      <c r="E1229" t="s">
        <v>4475</v>
      </c>
      <c r="F1229" t="s">
        <v>2967</v>
      </c>
      <c r="G1229" t="s">
        <v>7454</v>
      </c>
      <c r="H1229" t="s">
        <v>2962</v>
      </c>
      <c r="I1229" t="s">
        <v>2968</v>
      </c>
    </row>
    <row r="1230" spans="1:9" x14ac:dyDescent="0.15">
      <c r="A1230" t="s">
        <v>4648</v>
      </c>
      <c r="B1230">
        <v>29204</v>
      </c>
      <c r="C1230" t="s">
        <v>4406</v>
      </c>
      <c r="D1230" t="s">
        <v>2970</v>
      </c>
      <c r="E1230" t="s">
        <v>4475</v>
      </c>
      <c r="F1230" t="s">
        <v>2969</v>
      </c>
      <c r="G1230" t="s">
        <v>7455</v>
      </c>
      <c r="H1230" t="s">
        <v>2962</v>
      </c>
      <c r="I1230" t="s">
        <v>2970</v>
      </c>
    </row>
    <row r="1231" spans="1:9" x14ac:dyDescent="0.15">
      <c r="A1231" t="s">
        <v>4696</v>
      </c>
      <c r="B1231">
        <v>29205</v>
      </c>
      <c r="C1231" t="s">
        <v>4406</v>
      </c>
      <c r="D1231" t="s">
        <v>2972</v>
      </c>
      <c r="E1231" t="s">
        <v>4475</v>
      </c>
      <c r="F1231" t="s">
        <v>2971</v>
      </c>
      <c r="G1231" t="s">
        <v>7456</v>
      </c>
      <c r="H1231" t="s">
        <v>2962</v>
      </c>
      <c r="I1231" t="s">
        <v>2972</v>
      </c>
    </row>
    <row r="1232" spans="1:9" x14ac:dyDescent="0.15">
      <c r="A1232" t="s">
        <v>4744</v>
      </c>
      <c r="B1232">
        <v>29206</v>
      </c>
      <c r="C1232" t="s">
        <v>4406</v>
      </c>
      <c r="D1232" t="s">
        <v>2974</v>
      </c>
      <c r="E1232" t="s">
        <v>4475</v>
      </c>
      <c r="F1232" t="s">
        <v>2973</v>
      </c>
      <c r="G1232" t="s">
        <v>7457</v>
      </c>
      <c r="H1232" t="s">
        <v>2962</v>
      </c>
      <c r="I1232" t="s">
        <v>2974</v>
      </c>
    </row>
    <row r="1233" spans="1:9" x14ac:dyDescent="0.15">
      <c r="A1233" t="s">
        <v>4792</v>
      </c>
      <c r="B1233">
        <v>29207</v>
      </c>
      <c r="C1233" t="s">
        <v>4406</v>
      </c>
      <c r="D1233" t="s">
        <v>2976</v>
      </c>
      <c r="E1233" t="s">
        <v>4475</v>
      </c>
      <c r="F1233" t="s">
        <v>2975</v>
      </c>
      <c r="G1233" t="s">
        <v>7458</v>
      </c>
      <c r="H1233" t="s">
        <v>2962</v>
      </c>
      <c r="I1233" t="s">
        <v>2976</v>
      </c>
    </row>
    <row r="1234" spans="1:9" x14ac:dyDescent="0.15">
      <c r="A1234" t="s">
        <v>4840</v>
      </c>
      <c r="B1234">
        <v>29208</v>
      </c>
      <c r="C1234" t="s">
        <v>4406</v>
      </c>
      <c r="D1234" t="s">
        <v>2978</v>
      </c>
      <c r="E1234" t="s">
        <v>4475</v>
      </c>
      <c r="F1234" t="s">
        <v>2977</v>
      </c>
      <c r="G1234" t="s">
        <v>7459</v>
      </c>
      <c r="H1234" t="s">
        <v>2962</v>
      </c>
      <c r="I1234" t="s">
        <v>2978</v>
      </c>
    </row>
    <row r="1235" spans="1:9" x14ac:dyDescent="0.15">
      <c r="A1235" t="s">
        <v>4888</v>
      </c>
      <c r="B1235">
        <v>29209</v>
      </c>
      <c r="C1235" t="s">
        <v>4406</v>
      </c>
      <c r="D1235" t="s">
        <v>2980</v>
      </c>
      <c r="E1235" t="s">
        <v>4475</v>
      </c>
      <c r="F1235" t="s">
        <v>2979</v>
      </c>
      <c r="G1235" t="s">
        <v>7460</v>
      </c>
      <c r="H1235" t="s">
        <v>2962</v>
      </c>
      <c r="I1235" t="s">
        <v>2980</v>
      </c>
    </row>
    <row r="1236" spans="1:9" x14ac:dyDescent="0.15">
      <c r="A1236" t="s">
        <v>4936</v>
      </c>
      <c r="B1236">
        <v>29210</v>
      </c>
      <c r="C1236" t="s">
        <v>4406</v>
      </c>
      <c r="D1236" t="s">
        <v>2982</v>
      </c>
      <c r="E1236" t="s">
        <v>4475</v>
      </c>
      <c r="F1236" t="s">
        <v>2981</v>
      </c>
      <c r="G1236" t="s">
        <v>7461</v>
      </c>
      <c r="H1236" t="s">
        <v>2962</v>
      </c>
      <c r="I1236" t="s">
        <v>2982</v>
      </c>
    </row>
    <row r="1237" spans="1:9" x14ac:dyDescent="0.15">
      <c r="A1237" t="s">
        <v>4984</v>
      </c>
      <c r="B1237">
        <v>29211</v>
      </c>
      <c r="C1237" t="s">
        <v>4406</v>
      </c>
      <c r="D1237" t="s">
        <v>2984</v>
      </c>
      <c r="E1237" t="s">
        <v>4475</v>
      </c>
      <c r="F1237" t="s">
        <v>2983</v>
      </c>
      <c r="G1237" t="s">
        <v>7462</v>
      </c>
      <c r="H1237" t="s">
        <v>2962</v>
      </c>
      <c r="I1237" t="s">
        <v>2984</v>
      </c>
    </row>
    <row r="1238" spans="1:9" x14ac:dyDescent="0.15">
      <c r="A1238" t="s">
        <v>5032</v>
      </c>
      <c r="B1238">
        <v>29212</v>
      </c>
      <c r="C1238" t="s">
        <v>4406</v>
      </c>
      <c r="D1238" t="s">
        <v>2986</v>
      </c>
      <c r="E1238" t="s">
        <v>4475</v>
      </c>
      <c r="F1238" t="s">
        <v>2985</v>
      </c>
      <c r="G1238" t="s">
        <v>7463</v>
      </c>
      <c r="H1238" t="s">
        <v>2962</v>
      </c>
      <c r="I1238" t="s">
        <v>2986</v>
      </c>
    </row>
    <row r="1239" spans="1:9" x14ac:dyDescent="0.15">
      <c r="A1239" t="s">
        <v>5080</v>
      </c>
      <c r="B1239">
        <v>29322</v>
      </c>
      <c r="C1239" t="s">
        <v>4406</v>
      </c>
      <c r="D1239" t="s">
        <v>2988</v>
      </c>
      <c r="E1239" t="s">
        <v>4475</v>
      </c>
      <c r="F1239" t="s">
        <v>2987</v>
      </c>
      <c r="G1239" t="s">
        <v>7464</v>
      </c>
      <c r="H1239" t="s">
        <v>2962</v>
      </c>
      <c r="I1239" t="s">
        <v>2988</v>
      </c>
    </row>
    <row r="1240" spans="1:9" x14ac:dyDescent="0.15">
      <c r="A1240" t="s">
        <v>5128</v>
      </c>
      <c r="B1240">
        <v>29342</v>
      </c>
      <c r="C1240" t="s">
        <v>4406</v>
      </c>
      <c r="D1240" t="s">
        <v>2990</v>
      </c>
      <c r="E1240" t="s">
        <v>4475</v>
      </c>
      <c r="F1240" t="s">
        <v>2989</v>
      </c>
      <c r="G1240" t="s">
        <v>7465</v>
      </c>
      <c r="H1240" t="s">
        <v>2962</v>
      </c>
      <c r="I1240" t="s">
        <v>2990</v>
      </c>
    </row>
    <row r="1241" spans="1:9" x14ac:dyDescent="0.15">
      <c r="A1241" t="s">
        <v>5176</v>
      </c>
      <c r="B1241">
        <v>29343</v>
      </c>
      <c r="C1241" t="s">
        <v>4406</v>
      </c>
      <c r="D1241" t="s">
        <v>2992</v>
      </c>
      <c r="E1241" t="s">
        <v>4475</v>
      </c>
      <c r="F1241" t="s">
        <v>2991</v>
      </c>
      <c r="G1241" t="s">
        <v>7466</v>
      </c>
      <c r="H1241" t="s">
        <v>2962</v>
      </c>
      <c r="I1241" t="s">
        <v>2992</v>
      </c>
    </row>
    <row r="1242" spans="1:9" x14ac:dyDescent="0.15">
      <c r="A1242" t="s">
        <v>5223</v>
      </c>
      <c r="B1242">
        <v>29344</v>
      </c>
      <c r="C1242" t="s">
        <v>4406</v>
      </c>
      <c r="D1242" t="s">
        <v>2994</v>
      </c>
      <c r="E1242" t="s">
        <v>4475</v>
      </c>
      <c r="F1242" t="s">
        <v>2993</v>
      </c>
      <c r="G1242" t="s">
        <v>7467</v>
      </c>
      <c r="H1242" t="s">
        <v>2962</v>
      </c>
      <c r="I1242" t="s">
        <v>2994</v>
      </c>
    </row>
    <row r="1243" spans="1:9" x14ac:dyDescent="0.15">
      <c r="A1243" t="s">
        <v>5270</v>
      </c>
      <c r="B1243">
        <v>29345</v>
      </c>
      <c r="C1243" t="s">
        <v>4406</v>
      </c>
      <c r="D1243" t="s">
        <v>2996</v>
      </c>
      <c r="E1243" t="s">
        <v>4475</v>
      </c>
      <c r="F1243" t="s">
        <v>2995</v>
      </c>
      <c r="G1243" t="s">
        <v>7468</v>
      </c>
      <c r="H1243" t="s">
        <v>2962</v>
      </c>
      <c r="I1243" t="s">
        <v>2996</v>
      </c>
    </row>
    <row r="1244" spans="1:9" x14ac:dyDescent="0.15">
      <c r="A1244" t="s">
        <v>5316</v>
      </c>
      <c r="B1244">
        <v>29361</v>
      </c>
      <c r="C1244" t="s">
        <v>4406</v>
      </c>
      <c r="D1244" t="s">
        <v>1223</v>
      </c>
      <c r="E1244" t="s">
        <v>4475</v>
      </c>
      <c r="F1244" t="s">
        <v>2997</v>
      </c>
      <c r="G1244" t="s">
        <v>7469</v>
      </c>
      <c r="H1244" t="s">
        <v>2962</v>
      </c>
      <c r="I1244" t="s">
        <v>1223</v>
      </c>
    </row>
    <row r="1245" spans="1:9" x14ac:dyDescent="0.15">
      <c r="A1245" t="s">
        <v>5361</v>
      </c>
      <c r="B1245">
        <v>29362</v>
      </c>
      <c r="C1245" t="s">
        <v>4406</v>
      </c>
      <c r="D1245" t="s">
        <v>2999</v>
      </c>
      <c r="E1245" t="s">
        <v>4475</v>
      </c>
      <c r="F1245" t="s">
        <v>2998</v>
      </c>
      <c r="G1245" t="s">
        <v>7470</v>
      </c>
      <c r="H1245" t="s">
        <v>2962</v>
      </c>
      <c r="I1245" t="s">
        <v>2999</v>
      </c>
    </row>
    <row r="1246" spans="1:9" x14ac:dyDescent="0.15">
      <c r="A1246" t="s">
        <v>5403</v>
      </c>
      <c r="B1246">
        <v>29363</v>
      </c>
      <c r="C1246" t="s">
        <v>4406</v>
      </c>
      <c r="D1246" t="s">
        <v>3001</v>
      </c>
      <c r="E1246" t="s">
        <v>4475</v>
      </c>
      <c r="F1246" t="s">
        <v>3000</v>
      </c>
      <c r="G1246" t="s">
        <v>7471</v>
      </c>
      <c r="H1246" t="s">
        <v>2962</v>
      </c>
      <c r="I1246" t="s">
        <v>3001</v>
      </c>
    </row>
    <row r="1247" spans="1:9" x14ac:dyDescent="0.15">
      <c r="A1247" t="s">
        <v>5442</v>
      </c>
      <c r="B1247">
        <v>29385</v>
      </c>
      <c r="C1247" t="s">
        <v>4406</v>
      </c>
      <c r="D1247" t="s">
        <v>3003</v>
      </c>
      <c r="E1247" t="s">
        <v>4475</v>
      </c>
      <c r="F1247" t="s">
        <v>3002</v>
      </c>
      <c r="G1247" t="s">
        <v>7472</v>
      </c>
      <c r="H1247" t="s">
        <v>2962</v>
      </c>
      <c r="I1247" t="s">
        <v>3003</v>
      </c>
    </row>
    <row r="1248" spans="1:9" x14ac:dyDescent="0.15">
      <c r="A1248" t="s">
        <v>5479</v>
      </c>
      <c r="B1248">
        <v>29386</v>
      </c>
      <c r="C1248" t="s">
        <v>4406</v>
      </c>
      <c r="D1248" t="s">
        <v>3005</v>
      </c>
      <c r="E1248" t="s">
        <v>4475</v>
      </c>
      <c r="F1248" t="s">
        <v>3004</v>
      </c>
      <c r="G1248" t="s">
        <v>7473</v>
      </c>
      <c r="H1248" t="s">
        <v>2962</v>
      </c>
      <c r="I1248" t="s">
        <v>3005</v>
      </c>
    </row>
    <row r="1249" spans="1:9" x14ac:dyDescent="0.15">
      <c r="A1249" t="s">
        <v>5515</v>
      </c>
      <c r="B1249">
        <v>29401</v>
      </c>
      <c r="C1249" t="s">
        <v>4406</v>
      </c>
      <c r="D1249" t="s">
        <v>3007</v>
      </c>
      <c r="E1249" t="s">
        <v>4475</v>
      </c>
      <c r="F1249" t="s">
        <v>3006</v>
      </c>
      <c r="G1249" t="s">
        <v>7474</v>
      </c>
      <c r="H1249" t="s">
        <v>2962</v>
      </c>
      <c r="I1249" t="s">
        <v>3007</v>
      </c>
    </row>
    <row r="1250" spans="1:9" x14ac:dyDescent="0.15">
      <c r="A1250" t="s">
        <v>5551</v>
      </c>
      <c r="B1250">
        <v>29402</v>
      </c>
      <c r="C1250" t="s">
        <v>4406</v>
      </c>
      <c r="D1250" t="s">
        <v>3009</v>
      </c>
      <c r="E1250" t="s">
        <v>4475</v>
      </c>
      <c r="F1250" t="s">
        <v>3008</v>
      </c>
      <c r="G1250" t="s">
        <v>7475</v>
      </c>
      <c r="H1250" t="s">
        <v>2962</v>
      </c>
      <c r="I1250" t="s">
        <v>3009</v>
      </c>
    </row>
    <row r="1251" spans="1:9" x14ac:dyDescent="0.15">
      <c r="A1251" t="s">
        <v>5586</v>
      </c>
      <c r="B1251">
        <v>29424</v>
      </c>
      <c r="C1251" t="s">
        <v>4406</v>
      </c>
      <c r="D1251" t="s">
        <v>3011</v>
      </c>
      <c r="E1251" t="s">
        <v>4475</v>
      </c>
      <c r="F1251" t="s">
        <v>3010</v>
      </c>
      <c r="G1251" t="s">
        <v>7476</v>
      </c>
      <c r="H1251" t="s">
        <v>2962</v>
      </c>
      <c r="I1251" t="s">
        <v>3011</v>
      </c>
    </row>
    <row r="1252" spans="1:9" x14ac:dyDescent="0.15">
      <c r="A1252" t="s">
        <v>5618</v>
      </c>
      <c r="B1252">
        <v>29425</v>
      </c>
      <c r="C1252" t="s">
        <v>4406</v>
      </c>
      <c r="D1252" t="s">
        <v>3013</v>
      </c>
      <c r="E1252" t="s">
        <v>4475</v>
      </c>
      <c r="F1252" t="s">
        <v>3012</v>
      </c>
      <c r="G1252" t="s">
        <v>7477</v>
      </c>
      <c r="H1252" t="s">
        <v>2962</v>
      </c>
      <c r="I1252" t="s">
        <v>3013</v>
      </c>
    </row>
    <row r="1253" spans="1:9" x14ac:dyDescent="0.15">
      <c r="A1253" t="s">
        <v>5649</v>
      </c>
      <c r="B1253">
        <v>29426</v>
      </c>
      <c r="C1253" t="s">
        <v>4406</v>
      </c>
      <c r="D1253" t="s">
        <v>3015</v>
      </c>
      <c r="E1253" t="s">
        <v>4475</v>
      </c>
      <c r="F1253" t="s">
        <v>3014</v>
      </c>
      <c r="G1253" t="s">
        <v>7478</v>
      </c>
      <c r="H1253" t="s">
        <v>2962</v>
      </c>
      <c r="I1253" t="s">
        <v>3015</v>
      </c>
    </row>
    <row r="1254" spans="1:9" x14ac:dyDescent="0.15">
      <c r="A1254" t="s">
        <v>5678</v>
      </c>
      <c r="B1254">
        <v>29427</v>
      </c>
      <c r="C1254" t="s">
        <v>4406</v>
      </c>
      <c r="D1254" t="s">
        <v>3017</v>
      </c>
      <c r="E1254" t="s">
        <v>4475</v>
      </c>
      <c r="F1254" t="s">
        <v>3016</v>
      </c>
      <c r="G1254" t="s">
        <v>7479</v>
      </c>
      <c r="H1254" t="s">
        <v>2962</v>
      </c>
      <c r="I1254" t="s">
        <v>3017</v>
      </c>
    </row>
    <row r="1255" spans="1:9" x14ac:dyDescent="0.15">
      <c r="A1255" t="s">
        <v>5706</v>
      </c>
      <c r="B1255">
        <v>29441</v>
      </c>
      <c r="C1255" t="s">
        <v>4406</v>
      </c>
      <c r="D1255" t="s">
        <v>3019</v>
      </c>
      <c r="E1255" t="s">
        <v>4475</v>
      </c>
      <c r="F1255" t="s">
        <v>3018</v>
      </c>
      <c r="G1255" t="s">
        <v>7480</v>
      </c>
      <c r="H1255" t="s">
        <v>2962</v>
      </c>
      <c r="I1255" t="s">
        <v>3019</v>
      </c>
    </row>
    <row r="1256" spans="1:9" x14ac:dyDescent="0.15">
      <c r="A1256" t="s">
        <v>5733</v>
      </c>
      <c r="B1256">
        <v>29442</v>
      </c>
      <c r="C1256" t="s">
        <v>4406</v>
      </c>
      <c r="D1256" t="s">
        <v>3021</v>
      </c>
      <c r="E1256" t="s">
        <v>4475</v>
      </c>
      <c r="F1256" t="s">
        <v>3020</v>
      </c>
      <c r="G1256" t="s">
        <v>7481</v>
      </c>
      <c r="H1256" t="s">
        <v>2962</v>
      </c>
      <c r="I1256" t="s">
        <v>3021</v>
      </c>
    </row>
    <row r="1257" spans="1:9" x14ac:dyDescent="0.15">
      <c r="A1257" t="s">
        <v>5759</v>
      </c>
      <c r="B1257">
        <v>29443</v>
      </c>
      <c r="C1257" t="s">
        <v>4406</v>
      </c>
      <c r="D1257" t="s">
        <v>3023</v>
      </c>
      <c r="E1257" t="s">
        <v>4475</v>
      </c>
      <c r="F1257" t="s">
        <v>3022</v>
      </c>
      <c r="G1257" t="s">
        <v>7482</v>
      </c>
      <c r="H1257" t="s">
        <v>2962</v>
      </c>
      <c r="I1257" t="s">
        <v>3023</v>
      </c>
    </row>
    <row r="1258" spans="1:9" x14ac:dyDescent="0.15">
      <c r="A1258" t="s">
        <v>5784</v>
      </c>
      <c r="B1258">
        <v>29444</v>
      </c>
      <c r="C1258" t="s">
        <v>4406</v>
      </c>
      <c r="D1258" t="s">
        <v>3025</v>
      </c>
      <c r="E1258" t="s">
        <v>4475</v>
      </c>
      <c r="F1258" t="s">
        <v>3024</v>
      </c>
      <c r="G1258" t="s">
        <v>7483</v>
      </c>
      <c r="H1258" t="s">
        <v>2962</v>
      </c>
      <c r="I1258" t="s">
        <v>3025</v>
      </c>
    </row>
    <row r="1259" spans="1:9" x14ac:dyDescent="0.15">
      <c r="A1259" t="s">
        <v>5809</v>
      </c>
      <c r="B1259">
        <v>29446</v>
      </c>
      <c r="C1259" t="s">
        <v>4406</v>
      </c>
      <c r="D1259" t="s">
        <v>3027</v>
      </c>
      <c r="E1259" t="s">
        <v>4475</v>
      </c>
      <c r="F1259" t="s">
        <v>3026</v>
      </c>
      <c r="G1259" t="s">
        <v>7484</v>
      </c>
      <c r="H1259" t="s">
        <v>2962</v>
      </c>
      <c r="I1259" t="s">
        <v>3027</v>
      </c>
    </row>
    <row r="1260" spans="1:9" x14ac:dyDescent="0.15">
      <c r="A1260" t="s">
        <v>5832</v>
      </c>
      <c r="B1260">
        <v>29447</v>
      </c>
      <c r="C1260" t="s">
        <v>4406</v>
      </c>
      <c r="D1260" t="s">
        <v>3029</v>
      </c>
      <c r="E1260" t="s">
        <v>4475</v>
      </c>
      <c r="F1260" t="s">
        <v>3028</v>
      </c>
      <c r="G1260" t="s">
        <v>7485</v>
      </c>
      <c r="H1260" t="s">
        <v>2962</v>
      </c>
      <c r="I1260" t="s">
        <v>3029</v>
      </c>
    </row>
    <row r="1261" spans="1:9" x14ac:dyDescent="0.15">
      <c r="A1261" t="s">
        <v>5855</v>
      </c>
      <c r="B1261">
        <v>29449</v>
      </c>
      <c r="C1261" t="s">
        <v>4406</v>
      </c>
      <c r="D1261" t="s">
        <v>3031</v>
      </c>
      <c r="E1261" t="s">
        <v>4475</v>
      </c>
      <c r="F1261" t="s">
        <v>3030</v>
      </c>
      <c r="G1261" t="s">
        <v>7486</v>
      </c>
      <c r="H1261" t="s">
        <v>2962</v>
      </c>
      <c r="I1261" t="s">
        <v>3031</v>
      </c>
    </row>
    <row r="1262" spans="1:9" x14ac:dyDescent="0.15">
      <c r="A1262" t="s">
        <v>5873</v>
      </c>
      <c r="B1262">
        <v>29450</v>
      </c>
      <c r="C1262" t="s">
        <v>4406</v>
      </c>
      <c r="D1262" t="s">
        <v>3033</v>
      </c>
      <c r="E1262" t="s">
        <v>4475</v>
      </c>
      <c r="F1262" t="s">
        <v>3032</v>
      </c>
      <c r="G1262" t="s">
        <v>7487</v>
      </c>
      <c r="H1262" t="s">
        <v>2962</v>
      </c>
      <c r="I1262" t="s">
        <v>3033</v>
      </c>
    </row>
    <row r="1263" spans="1:9" x14ac:dyDescent="0.15">
      <c r="A1263" t="s">
        <v>5891</v>
      </c>
      <c r="B1263">
        <v>29451</v>
      </c>
      <c r="C1263" t="s">
        <v>4406</v>
      </c>
      <c r="D1263" t="s">
        <v>3035</v>
      </c>
      <c r="E1263" t="s">
        <v>4475</v>
      </c>
      <c r="F1263" t="s">
        <v>3034</v>
      </c>
      <c r="G1263" t="s">
        <v>7488</v>
      </c>
      <c r="H1263" t="s">
        <v>2962</v>
      </c>
      <c r="I1263" t="s">
        <v>3035</v>
      </c>
    </row>
    <row r="1264" spans="1:9" x14ac:dyDescent="0.15">
      <c r="A1264" t="s">
        <v>5909</v>
      </c>
      <c r="B1264">
        <v>29452</v>
      </c>
      <c r="C1264" t="s">
        <v>4406</v>
      </c>
      <c r="D1264" t="s">
        <v>2264</v>
      </c>
      <c r="E1264" t="s">
        <v>4475</v>
      </c>
      <c r="F1264" t="s">
        <v>3036</v>
      </c>
      <c r="G1264" t="s">
        <v>7489</v>
      </c>
      <c r="H1264" t="s">
        <v>2962</v>
      </c>
      <c r="I1264" t="s">
        <v>2264</v>
      </c>
    </row>
    <row r="1265" spans="1:9" x14ac:dyDescent="0.15">
      <c r="A1265" t="s">
        <v>5927</v>
      </c>
      <c r="B1265">
        <v>29453</v>
      </c>
      <c r="C1265" t="s">
        <v>4406</v>
      </c>
      <c r="D1265" t="s">
        <v>3038</v>
      </c>
      <c r="E1265" t="s">
        <v>4475</v>
      </c>
      <c r="F1265" t="s">
        <v>3037</v>
      </c>
      <c r="G1265" t="s">
        <v>7490</v>
      </c>
      <c r="H1265" t="s">
        <v>2962</v>
      </c>
      <c r="I1265" t="s">
        <v>3038</v>
      </c>
    </row>
    <row r="1266" spans="1:9" x14ac:dyDescent="0.15">
      <c r="A1266" t="s">
        <v>4456</v>
      </c>
      <c r="B1266">
        <v>30000</v>
      </c>
      <c r="C1266" t="s">
        <v>4407</v>
      </c>
      <c r="D1266" t="s">
        <v>3040</v>
      </c>
      <c r="E1266" t="s">
        <v>4426</v>
      </c>
      <c r="F1266" t="s">
        <v>3039</v>
      </c>
      <c r="G1266" t="s">
        <v>7491</v>
      </c>
      <c r="H1266" t="s">
        <v>3040</v>
      </c>
    </row>
    <row r="1267" spans="1:9" x14ac:dyDescent="0.15">
      <c r="A1267" t="s">
        <v>4505</v>
      </c>
      <c r="B1267">
        <v>30201</v>
      </c>
      <c r="C1267" t="s">
        <v>4407</v>
      </c>
      <c r="D1267" t="s">
        <v>3042</v>
      </c>
      <c r="E1267" t="s">
        <v>4475</v>
      </c>
      <c r="F1267" t="s">
        <v>3041</v>
      </c>
      <c r="G1267" t="s">
        <v>7492</v>
      </c>
      <c r="H1267" t="s">
        <v>3040</v>
      </c>
      <c r="I1267" t="s">
        <v>3042</v>
      </c>
    </row>
    <row r="1268" spans="1:9" x14ac:dyDescent="0.15">
      <c r="A1268" t="s">
        <v>4553</v>
      </c>
      <c r="B1268">
        <v>30202</v>
      </c>
      <c r="C1268" t="s">
        <v>4407</v>
      </c>
      <c r="D1268" t="s">
        <v>3044</v>
      </c>
      <c r="E1268" t="s">
        <v>4475</v>
      </c>
      <c r="F1268" t="s">
        <v>3043</v>
      </c>
      <c r="G1268" t="s">
        <v>7493</v>
      </c>
      <c r="H1268" t="s">
        <v>3040</v>
      </c>
      <c r="I1268" t="s">
        <v>3044</v>
      </c>
    </row>
    <row r="1269" spans="1:9" x14ac:dyDescent="0.15">
      <c r="A1269" t="s">
        <v>4601</v>
      </c>
      <c r="B1269">
        <v>30203</v>
      </c>
      <c r="C1269" t="s">
        <v>4407</v>
      </c>
      <c r="D1269" t="s">
        <v>3046</v>
      </c>
      <c r="E1269" t="s">
        <v>4475</v>
      </c>
      <c r="F1269" t="s">
        <v>3045</v>
      </c>
      <c r="G1269" t="s">
        <v>7494</v>
      </c>
      <c r="H1269" t="s">
        <v>3040</v>
      </c>
      <c r="I1269" t="s">
        <v>3046</v>
      </c>
    </row>
    <row r="1270" spans="1:9" x14ac:dyDescent="0.15">
      <c r="A1270" t="s">
        <v>4649</v>
      </c>
      <c r="B1270">
        <v>30204</v>
      </c>
      <c r="C1270" t="s">
        <v>4407</v>
      </c>
      <c r="D1270" t="s">
        <v>3048</v>
      </c>
      <c r="E1270" t="s">
        <v>4475</v>
      </c>
      <c r="F1270" t="s">
        <v>3047</v>
      </c>
      <c r="G1270" t="s">
        <v>7495</v>
      </c>
      <c r="H1270" t="s">
        <v>3040</v>
      </c>
      <c r="I1270" t="s">
        <v>3048</v>
      </c>
    </row>
    <row r="1271" spans="1:9" x14ac:dyDescent="0.15">
      <c r="A1271" t="s">
        <v>4697</v>
      </c>
      <c r="B1271">
        <v>30205</v>
      </c>
      <c r="C1271" t="s">
        <v>4407</v>
      </c>
      <c r="D1271" t="s">
        <v>3050</v>
      </c>
      <c r="E1271" t="s">
        <v>4475</v>
      </c>
      <c r="F1271" t="s">
        <v>3049</v>
      </c>
      <c r="G1271" t="s">
        <v>7496</v>
      </c>
      <c r="H1271" t="s">
        <v>3040</v>
      </c>
      <c r="I1271" t="s">
        <v>3050</v>
      </c>
    </row>
    <row r="1272" spans="1:9" x14ac:dyDescent="0.15">
      <c r="A1272" t="s">
        <v>4745</v>
      </c>
      <c r="B1272">
        <v>30206</v>
      </c>
      <c r="C1272" t="s">
        <v>4407</v>
      </c>
      <c r="D1272" t="s">
        <v>3052</v>
      </c>
      <c r="E1272" t="s">
        <v>4475</v>
      </c>
      <c r="F1272" t="s">
        <v>3051</v>
      </c>
      <c r="G1272" t="s">
        <v>7497</v>
      </c>
      <c r="H1272" t="s">
        <v>3040</v>
      </c>
      <c r="I1272" t="s">
        <v>3052</v>
      </c>
    </row>
    <row r="1273" spans="1:9" x14ac:dyDescent="0.15">
      <c r="A1273" t="s">
        <v>4793</v>
      </c>
      <c r="B1273">
        <v>30207</v>
      </c>
      <c r="C1273" t="s">
        <v>4407</v>
      </c>
      <c r="D1273" t="s">
        <v>3054</v>
      </c>
      <c r="E1273" t="s">
        <v>4475</v>
      </c>
      <c r="F1273" t="s">
        <v>3053</v>
      </c>
      <c r="G1273" t="s">
        <v>7498</v>
      </c>
      <c r="H1273" t="s">
        <v>3040</v>
      </c>
      <c r="I1273" t="s">
        <v>3054</v>
      </c>
    </row>
    <row r="1274" spans="1:9" x14ac:dyDescent="0.15">
      <c r="A1274" t="s">
        <v>4841</v>
      </c>
      <c r="B1274">
        <v>30208</v>
      </c>
      <c r="C1274" t="s">
        <v>4407</v>
      </c>
      <c r="D1274" t="s">
        <v>3056</v>
      </c>
      <c r="E1274" t="s">
        <v>4475</v>
      </c>
      <c r="F1274" t="s">
        <v>3055</v>
      </c>
      <c r="G1274" t="s">
        <v>7499</v>
      </c>
      <c r="H1274" t="s">
        <v>3040</v>
      </c>
      <c r="I1274" t="s">
        <v>3056</v>
      </c>
    </row>
    <row r="1275" spans="1:9" x14ac:dyDescent="0.15">
      <c r="A1275" t="s">
        <v>4889</v>
      </c>
      <c r="B1275">
        <v>30209</v>
      </c>
      <c r="C1275" t="s">
        <v>4407</v>
      </c>
      <c r="D1275" t="s">
        <v>3058</v>
      </c>
      <c r="E1275" t="s">
        <v>4475</v>
      </c>
      <c r="F1275" t="s">
        <v>3057</v>
      </c>
      <c r="G1275" t="s">
        <v>7500</v>
      </c>
      <c r="H1275" t="s">
        <v>3040</v>
      </c>
      <c r="I1275" t="s">
        <v>3058</v>
      </c>
    </row>
    <row r="1276" spans="1:9" x14ac:dyDescent="0.15">
      <c r="A1276" t="s">
        <v>4937</v>
      </c>
      <c r="B1276">
        <v>30304</v>
      </c>
      <c r="C1276" t="s">
        <v>4407</v>
      </c>
      <c r="D1276" t="s">
        <v>3060</v>
      </c>
      <c r="E1276" t="s">
        <v>4475</v>
      </c>
      <c r="F1276" t="s">
        <v>3059</v>
      </c>
      <c r="G1276" t="s">
        <v>7501</v>
      </c>
      <c r="H1276" t="s">
        <v>3040</v>
      </c>
      <c r="I1276" t="s">
        <v>3060</v>
      </c>
    </row>
    <row r="1277" spans="1:9" x14ac:dyDescent="0.15">
      <c r="A1277" t="s">
        <v>4985</v>
      </c>
      <c r="B1277">
        <v>30341</v>
      </c>
      <c r="C1277" t="s">
        <v>4407</v>
      </c>
      <c r="D1277" t="s">
        <v>3062</v>
      </c>
      <c r="E1277" t="s">
        <v>4475</v>
      </c>
      <c r="F1277" t="s">
        <v>3061</v>
      </c>
      <c r="G1277" t="s">
        <v>7502</v>
      </c>
      <c r="H1277" t="s">
        <v>3040</v>
      </c>
      <c r="I1277" t="s">
        <v>3062</v>
      </c>
    </row>
    <row r="1278" spans="1:9" x14ac:dyDescent="0.15">
      <c r="A1278" t="s">
        <v>5033</v>
      </c>
      <c r="B1278">
        <v>30343</v>
      </c>
      <c r="C1278" t="s">
        <v>4407</v>
      </c>
      <c r="D1278" t="s">
        <v>3064</v>
      </c>
      <c r="E1278" t="s">
        <v>4475</v>
      </c>
      <c r="F1278" t="s">
        <v>3063</v>
      </c>
      <c r="G1278" t="s">
        <v>7503</v>
      </c>
      <c r="H1278" t="s">
        <v>3040</v>
      </c>
      <c r="I1278" t="s">
        <v>3064</v>
      </c>
    </row>
    <row r="1279" spans="1:9" x14ac:dyDescent="0.15">
      <c r="A1279" t="s">
        <v>5081</v>
      </c>
      <c r="B1279">
        <v>30344</v>
      </c>
      <c r="C1279" t="s">
        <v>4407</v>
      </c>
      <c r="D1279" t="s">
        <v>3066</v>
      </c>
      <c r="E1279" t="s">
        <v>4475</v>
      </c>
      <c r="F1279" t="s">
        <v>3065</v>
      </c>
      <c r="G1279" t="s">
        <v>7504</v>
      </c>
      <c r="H1279" t="s">
        <v>3040</v>
      </c>
      <c r="I1279" t="s">
        <v>3066</v>
      </c>
    </row>
    <row r="1280" spans="1:9" x14ac:dyDescent="0.15">
      <c r="A1280" t="s">
        <v>5129</v>
      </c>
      <c r="B1280">
        <v>30361</v>
      </c>
      <c r="C1280" t="s">
        <v>4407</v>
      </c>
      <c r="D1280" t="s">
        <v>3068</v>
      </c>
      <c r="E1280" t="s">
        <v>4475</v>
      </c>
      <c r="F1280" t="s">
        <v>3067</v>
      </c>
      <c r="G1280" t="s">
        <v>7505</v>
      </c>
      <c r="H1280" t="s">
        <v>3040</v>
      </c>
      <c r="I1280" t="s">
        <v>3068</v>
      </c>
    </row>
    <row r="1281" spans="1:9" x14ac:dyDescent="0.15">
      <c r="A1281" t="s">
        <v>5177</v>
      </c>
      <c r="B1281">
        <v>30362</v>
      </c>
      <c r="C1281" t="s">
        <v>4407</v>
      </c>
      <c r="D1281" t="s">
        <v>3070</v>
      </c>
      <c r="E1281" t="s">
        <v>4475</v>
      </c>
      <c r="F1281" t="s">
        <v>3069</v>
      </c>
      <c r="G1281" t="s">
        <v>7506</v>
      </c>
      <c r="H1281" t="s">
        <v>3040</v>
      </c>
      <c r="I1281" t="s">
        <v>3070</v>
      </c>
    </row>
    <row r="1282" spans="1:9" x14ac:dyDescent="0.15">
      <c r="A1282" t="s">
        <v>5224</v>
      </c>
      <c r="B1282">
        <v>30366</v>
      </c>
      <c r="C1282" t="s">
        <v>4407</v>
      </c>
      <c r="D1282" t="s">
        <v>3072</v>
      </c>
      <c r="E1282" t="s">
        <v>4475</v>
      </c>
      <c r="F1282" t="s">
        <v>3071</v>
      </c>
      <c r="G1282" t="s">
        <v>7507</v>
      </c>
      <c r="H1282" t="s">
        <v>3040</v>
      </c>
      <c r="I1282" t="s">
        <v>3072</v>
      </c>
    </row>
    <row r="1283" spans="1:9" x14ac:dyDescent="0.15">
      <c r="A1283" t="s">
        <v>5271</v>
      </c>
      <c r="B1283">
        <v>30381</v>
      </c>
      <c r="C1283" t="s">
        <v>4407</v>
      </c>
      <c r="D1283" t="s">
        <v>2159</v>
      </c>
      <c r="E1283" t="s">
        <v>4475</v>
      </c>
      <c r="F1283" t="s">
        <v>3073</v>
      </c>
      <c r="G1283" t="s">
        <v>7508</v>
      </c>
      <c r="H1283" t="s">
        <v>3040</v>
      </c>
      <c r="I1283" t="s">
        <v>2159</v>
      </c>
    </row>
    <row r="1284" spans="1:9" x14ac:dyDescent="0.15">
      <c r="A1284" t="s">
        <v>5317</v>
      </c>
      <c r="B1284">
        <v>30382</v>
      </c>
      <c r="C1284" t="s">
        <v>4407</v>
      </c>
      <c r="D1284" t="s">
        <v>819</v>
      </c>
      <c r="E1284" t="s">
        <v>4475</v>
      </c>
      <c r="F1284" t="s">
        <v>3074</v>
      </c>
      <c r="G1284" t="s">
        <v>7509</v>
      </c>
      <c r="H1284" t="s">
        <v>3040</v>
      </c>
      <c r="I1284" t="s">
        <v>819</v>
      </c>
    </row>
    <row r="1285" spans="1:9" x14ac:dyDescent="0.15">
      <c r="A1285" t="s">
        <v>5362</v>
      </c>
      <c r="B1285">
        <v>30383</v>
      </c>
      <c r="C1285" t="s">
        <v>4407</v>
      </c>
      <c r="D1285" t="s">
        <v>3076</v>
      </c>
      <c r="E1285" t="s">
        <v>4475</v>
      </c>
      <c r="F1285" t="s">
        <v>3075</v>
      </c>
      <c r="G1285" t="s">
        <v>7510</v>
      </c>
      <c r="H1285" t="s">
        <v>3040</v>
      </c>
      <c r="I1285" t="s">
        <v>3076</v>
      </c>
    </row>
    <row r="1286" spans="1:9" x14ac:dyDescent="0.15">
      <c r="A1286" t="s">
        <v>5404</v>
      </c>
      <c r="B1286">
        <v>30390</v>
      </c>
      <c r="C1286" t="s">
        <v>4407</v>
      </c>
      <c r="D1286" t="s">
        <v>3078</v>
      </c>
      <c r="E1286" t="s">
        <v>4475</v>
      </c>
      <c r="F1286" t="s">
        <v>3077</v>
      </c>
      <c r="G1286" t="s">
        <v>7511</v>
      </c>
      <c r="H1286" t="s">
        <v>3040</v>
      </c>
      <c r="I1286" t="s">
        <v>3078</v>
      </c>
    </row>
    <row r="1287" spans="1:9" x14ac:dyDescent="0.15">
      <c r="A1287" t="s">
        <v>5443</v>
      </c>
      <c r="B1287">
        <v>30391</v>
      </c>
      <c r="C1287" t="s">
        <v>4407</v>
      </c>
      <c r="D1287" t="s">
        <v>3080</v>
      </c>
      <c r="E1287" t="s">
        <v>4475</v>
      </c>
      <c r="F1287" t="s">
        <v>3079</v>
      </c>
      <c r="G1287" t="s">
        <v>7512</v>
      </c>
      <c r="H1287" t="s">
        <v>3040</v>
      </c>
      <c r="I1287" t="s">
        <v>3080</v>
      </c>
    </row>
    <row r="1288" spans="1:9" x14ac:dyDescent="0.15">
      <c r="A1288" t="s">
        <v>5480</v>
      </c>
      <c r="B1288">
        <v>30392</v>
      </c>
      <c r="C1288" t="s">
        <v>4407</v>
      </c>
      <c r="D1288" t="s">
        <v>3082</v>
      </c>
      <c r="E1288" t="s">
        <v>4475</v>
      </c>
      <c r="F1288" t="s">
        <v>3081</v>
      </c>
      <c r="G1288" t="s">
        <v>7513</v>
      </c>
      <c r="H1288" t="s">
        <v>3040</v>
      </c>
      <c r="I1288" t="s">
        <v>3082</v>
      </c>
    </row>
    <row r="1289" spans="1:9" x14ac:dyDescent="0.15">
      <c r="A1289" t="s">
        <v>5516</v>
      </c>
      <c r="B1289">
        <v>30401</v>
      </c>
      <c r="C1289" t="s">
        <v>4407</v>
      </c>
      <c r="D1289" t="s">
        <v>3084</v>
      </c>
      <c r="E1289" t="s">
        <v>4475</v>
      </c>
      <c r="F1289" t="s">
        <v>3083</v>
      </c>
      <c r="G1289" t="s">
        <v>7514</v>
      </c>
      <c r="H1289" t="s">
        <v>3040</v>
      </c>
      <c r="I1289" t="s">
        <v>3084</v>
      </c>
    </row>
    <row r="1290" spans="1:9" x14ac:dyDescent="0.15">
      <c r="A1290" t="s">
        <v>5552</v>
      </c>
      <c r="B1290">
        <v>30404</v>
      </c>
      <c r="C1290" t="s">
        <v>4407</v>
      </c>
      <c r="D1290" t="s">
        <v>3086</v>
      </c>
      <c r="E1290" t="s">
        <v>4475</v>
      </c>
      <c r="F1290" t="s">
        <v>3085</v>
      </c>
      <c r="G1290" t="s">
        <v>7515</v>
      </c>
      <c r="H1290" t="s">
        <v>3040</v>
      </c>
      <c r="I1290" t="s">
        <v>3086</v>
      </c>
    </row>
    <row r="1291" spans="1:9" x14ac:dyDescent="0.15">
      <c r="A1291" t="s">
        <v>5587</v>
      </c>
      <c r="B1291">
        <v>30406</v>
      </c>
      <c r="C1291" t="s">
        <v>4407</v>
      </c>
      <c r="D1291" t="s">
        <v>3088</v>
      </c>
      <c r="E1291" t="s">
        <v>4475</v>
      </c>
      <c r="F1291" t="s">
        <v>3087</v>
      </c>
      <c r="G1291" t="s">
        <v>7516</v>
      </c>
      <c r="H1291" t="s">
        <v>3040</v>
      </c>
      <c r="I1291" t="s">
        <v>3088</v>
      </c>
    </row>
    <row r="1292" spans="1:9" x14ac:dyDescent="0.15">
      <c r="A1292" t="s">
        <v>5619</v>
      </c>
      <c r="B1292">
        <v>30421</v>
      </c>
      <c r="C1292" t="s">
        <v>4407</v>
      </c>
      <c r="D1292" t="s">
        <v>3090</v>
      </c>
      <c r="E1292" t="s">
        <v>4475</v>
      </c>
      <c r="F1292" t="s">
        <v>3089</v>
      </c>
      <c r="G1292" t="s">
        <v>7517</v>
      </c>
      <c r="H1292" t="s">
        <v>3040</v>
      </c>
      <c r="I1292" t="s">
        <v>3090</v>
      </c>
    </row>
    <row r="1293" spans="1:9" x14ac:dyDescent="0.15">
      <c r="A1293" t="s">
        <v>5650</v>
      </c>
      <c r="B1293">
        <v>30422</v>
      </c>
      <c r="C1293" t="s">
        <v>4407</v>
      </c>
      <c r="D1293" t="s">
        <v>3092</v>
      </c>
      <c r="E1293" t="s">
        <v>4475</v>
      </c>
      <c r="F1293" t="s">
        <v>3091</v>
      </c>
      <c r="G1293" t="s">
        <v>7518</v>
      </c>
      <c r="H1293" t="s">
        <v>3040</v>
      </c>
      <c r="I1293" t="s">
        <v>3092</v>
      </c>
    </row>
    <row r="1294" spans="1:9" x14ac:dyDescent="0.15">
      <c r="A1294" t="s">
        <v>5679</v>
      </c>
      <c r="B1294">
        <v>30424</v>
      </c>
      <c r="C1294" t="s">
        <v>4407</v>
      </c>
      <c r="D1294" t="s">
        <v>3094</v>
      </c>
      <c r="E1294" t="s">
        <v>4475</v>
      </c>
      <c r="F1294" t="s">
        <v>3093</v>
      </c>
      <c r="G1294" t="s">
        <v>7519</v>
      </c>
      <c r="H1294" t="s">
        <v>3040</v>
      </c>
      <c r="I1294" t="s">
        <v>3094</v>
      </c>
    </row>
    <row r="1295" spans="1:9" x14ac:dyDescent="0.15">
      <c r="A1295" t="s">
        <v>5707</v>
      </c>
      <c r="B1295">
        <v>30427</v>
      </c>
      <c r="C1295" t="s">
        <v>4407</v>
      </c>
      <c r="D1295" t="s">
        <v>3096</v>
      </c>
      <c r="E1295" t="s">
        <v>4475</v>
      </c>
      <c r="F1295" t="s">
        <v>3095</v>
      </c>
      <c r="G1295" t="s">
        <v>7520</v>
      </c>
      <c r="H1295" t="s">
        <v>3040</v>
      </c>
      <c r="I1295" t="s">
        <v>3096</v>
      </c>
    </row>
    <row r="1296" spans="1:9" x14ac:dyDescent="0.15">
      <c r="A1296" t="s">
        <v>5734</v>
      </c>
      <c r="B1296">
        <v>30428</v>
      </c>
      <c r="C1296" t="s">
        <v>4407</v>
      </c>
      <c r="D1296" t="s">
        <v>3098</v>
      </c>
      <c r="E1296" t="s">
        <v>4475</v>
      </c>
      <c r="F1296" t="s">
        <v>3097</v>
      </c>
      <c r="G1296" t="s">
        <v>7521</v>
      </c>
      <c r="H1296" t="s">
        <v>3040</v>
      </c>
      <c r="I1296" t="s">
        <v>3098</v>
      </c>
    </row>
    <row r="1297" spans="1:9" x14ac:dyDescent="0.15">
      <c r="A1297" t="s">
        <v>4457</v>
      </c>
      <c r="B1297">
        <v>31000</v>
      </c>
      <c r="C1297" t="s">
        <v>4408</v>
      </c>
      <c r="D1297" t="s">
        <v>3100</v>
      </c>
      <c r="E1297" t="s">
        <v>4426</v>
      </c>
      <c r="F1297" t="s">
        <v>3099</v>
      </c>
      <c r="G1297" t="s">
        <v>7522</v>
      </c>
      <c r="H1297" t="s">
        <v>3100</v>
      </c>
    </row>
    <row r="1298" spans="1:9" x14ac:dyDescent="0.15">
      <c r="A1298" t="s">
        <v>4506</v>
      </c>
      <c r="B1298">
        <v>31201</v>
      </c>
      <c r="C1298" t="s">
        <v>4408</v>
      </c>
      <c r="D1298" t="s">
        <v>3102</v>
      </c>
      <c r="E1298" t="s">
        <v>4475</v>
      </c>
      <c r="F1298" t="s">
        <v>3101</v>
      </c>
      <c r="G1298" t="s">
        <v>7523</v>
      </c>
      <c r="H1298" t="s">
        <v>3100</v>
      </c>
      <c r="I1298" t="s">
        <v>3102</v>
      </c>
    </row>
    <row r="1299" spans="1:9" x14ac:dyDescent="0.15">
      <c r="A1299" t="s">
        <v>4554</v>
      </c>
      <c r="B1299">
        <v>31202</v>
      </c>
      <c r="C1299" t="s">
        <v>4408</v>
      </c>
      <c r="D1299" t="s">
        <v>3104</v>
      </c>
      <c r="E1299" t="s">
        <v>4475</v>
      </c>
      <c r="F1299" t="s">
        <v>3103</v>
      </c>
      <c r="G1299" t="s">
        <v>7524</v>
      </c>
      <c r="H1299" t="s">
        <v>3100</v>
      </c>
      <c r="I1299" t="s">
        <v>3104</v>
      </c>
    </row>
    <row r="1300" spans="1:9" x14ac:dyDescent="0.15">
      <c r="A1300" t="s">
        <v>4602</v>
      </c>
      <c r="B1300">
        <v>31203</v>
      </c>
      <c r="C1300" t="s">
        <v>4408</v>
      </c>
      <c r="D1300" t="s">
        <v>3106</v>
      </c>
      <c r="E1300" t="s">
        <v>4475</v>
      </c>
      <c r="F1300" t="s">
        <v>3105</v>
      </c>
      <c r="G1300" t="s">
        <v>7525</v>
      </c>
      <c r="H1300" t="s">
        <v>3100</v>
      </c>
      <c r="I1300" t="s">
        <v>3106</v>
      </c>
    </row>
    <row r="1301" spans="1:9" x14ac:dyDescent="0.15">
      <c r="A1301" t="s">
        <v>4650</v>
      </c>
      <c r="B1301">
        <v>31204</v>
      </c>
      <c r="C1301" t="s">
        <v>4408</v>
      </c>
      <c r="D1301" t="s">
        <v>3108</v>
      </c>
      <c r="E1301" t="s">
        <v>4475</v>
      </c>
      <c r="F1301" t="s">
        <v>3107</v>
      </c>
      <c r="G1301" t="s">
        <v>7526</v>
      </c>
      <c r="H1301" t="s">
        <v>3100</v>
      </c>
      <c r="I1301" t="s">
        <v>3108</v>
      </c>
    </row>
    <row r="1302" spans="1:9" x14ac:dyDescent="0.15">
      <c r="A1302" t="s">
        <v>4698</v>
      </c>
      <c r="B1302">
        <v>31302</v>
      </c>
      <c r="C1302" t="s">
        <v>4408</v>
      </c>
      <c r="D1302" t="s">
        <v>3110</v>
      </c>
      <c r="E1302" t="s">
        <v>4475</v>
      </c>
      <c r="F1302" t="s">
        <v>3109</v>
      </c>
      <c r="G1302" t="s">
        <v>7527</v>
      </c>
      <c r="H1302" t="s">
        <v>3100</v>
      </c>
      <c r="I1302" t="s">
        <v>3110</v>
      </c>
    </row>
    <row r="1303" spans="1:9" x14ac:dyDescent="0.15">
      <c r="A1303" t="s">
        <v>4746</v>
      </c>
      <c r="B1303">
        <v>31325</v>
      </c>
      <c r="C1303" t="s">
        <v>4408</v>
      </c>
      <c r="D1303" t="s">
        <v>3112</v>
      </c>
      <c r="E1303" t="s">
        <v>4475</v>
      </c>
      <c r="F1303" t="s">
        <v>3111</v>
      </c>
      <c r="G1303" t="s">
        <v>7528</v>
      </c>
      <c r="H1303" t="s">
        <v>3100</v>
      </c>
      <c r="I1303" t="s">
        <v>3112</v>
      </c>
    </row>
    <row r="1304" spans="1:9" x14ac:dyDescent="0.15">
      <c r="A1304" t="s">
        <v>4794</v>
      </c>
      <c r="B1304">
        <v>31328</v>
      </c>
      <c r="C1304" t="s">
        <v>4408</v>
      </c>
      <c r="D1304" t="s">
        <v>3114</v>
      </c>
      <c r="E1304" t="s">
        <v>4475</v>
      </c>
      <c r="F1304" t="s">
        <v>3113</v>
      </c>
      <c r="G1304" t="s">
        <v>7529</v>
      </c>
      <c r="H1304" t="s">
        <v>3100</v>
      </c>
      <c r="I1304" t="s">
        <v>3114</v>
      </c>
    </row>
    <row r="1305" spans="1:9" x14ac:dyDescent="0.15">
      <c r="A1305" t="s">
        <v>4842</v>
      </c>
      <c r="B1305">
        <v>31329</v>
      </c>
      <c r="C1305" t="s">
        <v>4408</v>
      </c>
      <c r="D1305" t="s">
        <v>3116</v>
      </c>
      <c r="E1305" t="s">
        <v>4475</v>
      </c>
      <c r="F1305" t="s">
        <v>3115</v>
      </c>
      <c r="G1305" t="s">
        <v>7530</v>
      </c>
      <c r="H1305" t="s">
        <v>3100</v>
      </c>
      <c r="I1305" t="s">
        <v>3116</v>
      </c>
    </row>
    <row r="1306" spans="1:9" x14ac:dyDescent="0.15">
      <c r="A1306" t="s">
        <v>4890</v>
      </c>
      <c r="B1306">
        <v>31364</v>
      </c>
      <c r="C1306" t="s">
        <v>4408</v>
      </c>
      <c r="D1306" t="s">
        <v>3118</v>
      </c>
      <c r="E1306" t="s">
        <v>4475</v>
      </c>
      <c r="F1306" t="s">
        <v>3117</v>
      </c>
      <c r="G1306" t="s">
        <v>7531</v>
      </c>
      <c r="H1306" t="s">
        <v>3100</v>
      </c>
      <c r="I1306" t="s">
        <v>3118</v>
      </c>
    </row>
    <row r="1307" spans="1:9" x14ac:dyDescent="0.15">
      <c r="A1307" t="s">
        <v>4938</v>
      </c>
      <c r="B1307">
        <v>31370</v>
      </c>
      <c r="C1307" t="s">
        <v>4408</v>
      </c>
      <c r="D1307" t="s">
        <v>3120</v>
      </c>
      <c r="E1307" t="s">
        <v>4475</v>
      </c>
      <c r="F1307" t="s">
        <v>3119</v>
      </c>
      <c r="G1307" t="s">
        <v>7532</v>
      </c>
      <c r="H1307" t="s">
        <v>3100</v>
      </c>
      <c r="I1307" t="s">
        <v>3120</v>
      </c>
    </row>
    <row r="1308" spans="1:9" x14ac:dyDescent="0.15">
      <c r="A1308" t="s">
        <v>4986</v>
      </c>
      <c r="B1308">
        <v>31371</v>
      </c>
      <c r="C1308" t="s">
        <v>4408</v>
      </c>
      <c r="D1308" t="s">
        <v>3122</v>
      </c>
      <c r="E1308" t="s">
        <v>4475</v>
      </c>
      <c r="F1308" t="s">
        <v>3121</v>
      </c>
      <c r="G1308" t="s">
        <v>7533</v>
      </c>
      <c r="H1308" t="s">
        <v>3100</v>
      </c>
      <c r="I1308" t="s">
        <v>3122</v>
      </c>
    </row>
    <row r="1309" spans="1:9" x14ac:dyDescent="0.15">
      <c r="A1309" t="s">
        <v>5034</v>
      </c>
      <c r="B1309">
        <v>31372</v>
      </c>
      <c r="C1309" t="s">
        <v>4408</v>
      </c>
      <c r="D1309" t="s">
        <v>3124</v>
      </c>
      <c r="E1309" t="s">
        <v>4475</v>
      </c>
      <c r="F1309" t="s">
        <v>3123</v>
      </c>
      <c r="G1309" t="s">
        <v>7534</v>
      </c>
      <c r="H1309" t="s">
        <v>3100</v>
      </c>
      <c r="I1309" t="s">
        <v>3124</v>
      </c>
    </row>
    <row r="1310" spans="1:9" x14ac:dyDescent="0.15">
      <c r="A1310" t="s">
        <v>5082</v>
      </c>
      <c r="B1310">
        <v>31384</v>
      </c>
      <c r="C1310" t="s">
        <v>4408</v>
      </c>
      <c r="D1310" t="s">
        <v>3126</v>
      </c>
      <c r="E1310" t="s">
        <v>4475</v>
      </c>
      <c r="F1310" t="s">
        <v>3125</v>
      </c>
      <c r="G1310" t="s">
        <v>7535</v>
      </c>
      <c r="H1310" t="s">
        <v>3100</v>
      </c>
      <c r="I1310" t="s">
        <v>3126</v>
      </c>
    </row>
    <row r="1311" spans="1:9" x14ac:dyDescent="0.15">
      <c r="A1311" t="s">
        <v>5130</v>
      </c>
      <c r="B1311">
        <v>31386</v>
      </c>
      <c r="C1311" t="s">
        <v>4408</v>
      </c>
      <c r="D1311" t="s">
        <v>3128</v>
      </c>
      <c r="E1311" t="s">
        <v>4475</v>
      </c>
      <c r="F1311" t="s">
        <v>3127</v>
      </c>
      <c r="G1311" t="s">
        <v>7536</v>
      </c>
      <c r="H1311" t="s">
        <v>3100</v>
      </c>
      <c r="I1311" t="s">
        <v>3128</v>
      </c>
    </row>
    <row r="1312" spans="1:9" x14ac:dyDescent="0.15">
      <c r="A1312" t="s">
        <v>5178</v>
      </c>
      <c r="B1312">
        <v>31389</v>
      </c>
      <c r="C1312" t="s">
        <v>4408</v>
      </c>
      <c r="D1312" t="s">
        <v>967</v>
      </c>
      <c r="E1312" t="s">
        <v>4475</v>
      </c>
      <c r="F1312" t="s">
        <v>3129</v>
      </c>
      <c r="G1312" t="s">
        <v>7537</v>
      </c>
      <c r="H1312" t="s">
        <v>3100</v>
      </c>
      <c r="I1312" t="s">
        <v>967</v>
      </c>
    </row>
    <row r="1313" spans="1:9" x14ac:dyDescent="0.15">
      <c r="A1313" t="s">
        <v>5225</v>
      </c>
      <c r="B1313">
        <v>31390</v>
      </c>
      <c r="C1313" t="s">
        <v>4408</v>
      </c>
      <c r="D1313" t="s">
        <v>3131</v>
      </c>
      <c r="E1313" t="s">
        <v>4475</v>
      </c>
      <c r="F1313" t="s">
        <v>3130</v>
      </c>
      <c r="G1313" t="s">
        <v>7538</v>
      </c>
      <c r="H1313" t="s">
        <v>3100</v>
      </c>
      <c r="I1313" t="s">
        <v>3131</v>
      </c>
    </row>
    <row r="1314" spans="1:9" x14ac:dyDescent="0.15">
      <c r="A1314" t="s">
        <v>5272</v>
      </c>
      <c r="B1314">
        <v>31401</v>
      </c>
      <c r="C1314" t="s">
        <v>4408</v>
      </c>
      <c r="D1314" t="s">
        <v>3133</v>
      </c>
      <c r="E1314" t="s">
        <v>4475</v>
      </c>
      <c r="F1314" t="s">
        <v>3132</v>
      </c>
      <c r="G1314" t="s">
        <v>7539</v>
      </c>
      <c r="H1314" t="s">
        <v>3100</v>
      </c>
      <c r="I1314" t="s">
        <v>3133</v>
      </c>
    </row>
    <row r="1315" spans="1:9" x14ac:dyDescent="0.15">
      <c r="A1315" t="s">
        <v>5318</v>
      </c>
      <c r="B1315">
        <v>31402</v>
      </c>
      <c r="C1315" t="s">
        <v>4408</v>
      </c>
      <c r="D1315" t="s">
        <v>2725</v>
      </c>
      <c r="E1315" t="s">
        <v>4475</v>
      </c>
      <c r="F1315" t="s">
        <v>3134</v>
      </c>
      <c r="G1315" t="s">
        <v>7540</v>
      </c>
      <c r="H1315" t="s">
        <v>3100</v>
      </c>
      <c r="I1315" t="s">
        <v>2725</v>
      </c>
    </row>
    <row r="1316" spans="1:9" x14ac:dyDescent="0.15">
      <c r="A1316" t="s">
        <v>5363</v>
      </c>
      <c r="B1316">
        <v>31403</v>
      </c>
      <c r="C1316" t="s">
        <v>4408</v>
      </c>
      <c r="D1316" t="s">
        <v>3136</v>
      </c>
      <c r="E1316" t="s">
        <v>4475</v>
      </c>
      <c r="F1316" t="s">
        <v>3135</v>
      </c>
      <c r="G1316" t="s">
        <v>7541</v>
      </c>
      <c r="H1316" t="s">
        <v>3100</v>
      </c>
      <c r="I1316" t="s">
        <v>3136</v>
      </c>
    </row>
    <row r="1317" spans="1:9" x14ac:dyDescent="0.15">
      <c r="A1317" t="s">
        <v>4458</v>
      </c>
      <c r="B1317">
        <v>32000</v>
      </c>
      <c r="C1317" t="s">
        <v>4409</v>
      </c>
      <c r="D1317" t="s">
        <v>3138</v>
      </c>
      <c r="E1317" t="s">
        <v>4426</v>
      </c>
      <c r="F1317" t="s">
        <v>3137</v>
      </c>
      <c r="G1317" t="s">
        <v>7542</v>
      </c>
      <c r="H1317" t="s">
        <v>3138</v>
      </c>
    </row>
    <row r="1318" spans="1:9" x14ac:dyDescent="0.15">
      <c r="A1318" t="s">
        <v>4507</v>
      </c>
      <c r="B1318">
        <v>32201</v>
      </c>
      <c r="C1318" t="s">
        <v>4409</v>
      </c>
      <c r="D1318" t="s">
        <v>3140</v>
      </c>
      <c r="E1318" t="s">
        <v>4475</v>
      </c>
      <c r="F1318" t="s">
        <v>3139</v>
      </c>
      <c r="G1318" t="s">
        <v>7543</v>
      </c>
      <c r="H1318" t="s">
        <v>3138</v>
      </c>
      <c r="I1318" t="s">
        <v>3140</v>
      </c>
    </row>
    <row r="1319" spans="1:9" x14ac:dyDescent="0.15">
      <c r="A1319" t="s">
        <v>4555</v>
      </c>
      <c r="B1319">
        <v>32202</v>
      </c>
      <c r="C1319" t="s">
        <v>4409</v>
      </c>
      <c r="D1319" t="s">
        <v>3142</v>
      </c>
      <c r="E1319" t="s">
        <v>4475</v>
      </c>
      <c r="F1319" t="s">
        <v>3141</v>
      </c>
      <c r="G1319" t="s">
        <v>7544</v>
      </c>
      <c r="H1319" t="s">
        <v>3138</v>
      </c>
      <c r="I1319" t="s">
        <v>3142</v>
      </c>
    </row>
    <row r="1320" spans="1:9" x14ac:dyDescent="0.15">
      <c r="A1320" t="s">
        <v>4603</v>
      </c>
      <c r="B1320">
        <v>32203</v>
      </c>
      <c r="C1320" t="s">
        <v>4409</v>
      </c>
      <c r="D1320" t="s">
        <v>3144</v>
      </c>
      <c r="E1320" t="s">
        <v>4475</v>
      </c>
      <c r="F1320" t="s">
        <v>3143</v>
      </c>
      <c r="G1320" t="s">
        <v>7545</v>
      </c>
      <c r="H1320" t="s">
        <v>3138</v>
      </c>
      <c r="I1320" t="s">
        <v>3144</v>
      </c>
    </row>
    <row r="1321" spans="1:9" x14ac:dyDescent="0.15">
      <c r="A1321" t="s">
        <v>4651</v>
      </c>
      <c r="B1321">
        <v>32204</v>
      </c>
      <c r="C1321" t="s">
        <v>4409</v>
      </c>
      <c r="D1321" t="s">
        <v>3146</v>
      </c>
      <c r="E1321" t="s">
        <v>4475</v>
      </c>
      <c r="F1321" t="s">
        <v>3145</v>
      </c>
      <c r="G1321" t="s">
        <v>7546</v>
      </c>
      <c r="H1321" t="s">
        <v>3138</v>
      </c>
      <c r="I1321" t="s">
        <v>3146</v>
      </c>
    </row>
    <row r="1322" spans="1:9" x14ac:dyDescent="0.15">
      <c r="A1322" t="s">
        <v>4699</v>
      </c>
      <c r="B1322">
        <v>32205</v>
      </c>
      <c r="C1322" t="s">
        <v>4409</v>
      </c>
      <c r="D1322" t="s">
        <v>3148</v>
      </c>
      <c r="E1322" t="s">
        <v>4475</v>
      </c>
      <c r="F1322" t="s">
        <v>3147</v>
      </c>
      <c r="G1322" t="s">
        <v>7547</v>
      </c>
      <c r="H1322" t="s">
        <v>3138</v>
      </c>
      <c r="I1322" t="s">
        <v>3148</v>
      </c>
    </row>
    <row r="1323" spans="1:9" x14ac:dyDescent="0.15">
      <c r="A1323" t="s">
        <v>4747</v>
      </c>
      <c r="B1323">
        <v>32206</v>
      </c>
      <c r="C1323" t="s">
        <v>4409</v>
      </c>
      <c r="D1323" t="s">
        <v>3150</v>
      </c>
      <c r="E1323" t="s">
        <v>4475</v>
      </c>
      <c r="F1323" t="s">
        <v>3149</v>
      </c>
      <c r="G1323" t="s">
        <v>7548</v>
      </c>
      <c r="H1323" t="s">
        <v>3138</v>
      </c>
      <c r="I1323" t="s">
        <v>3150</v>
      </c>
    </row>
    <row r="1324" spans="1:9" x14ac:dyDescent="0.15">
      <c r="A1324" t="s">
        <v>4795</v>
      </c>
      <c r="B1324">
        <v>32207</v>
      </c>
      <c r="C1324" t="s">
        <v>4409</v>
      </c>
      <c r="D1324" t="s">
        <v>3152</v>
      </c>
      <c r="E1324" t="s">
        <v>4475</v>
      </c>
      <c r="F1324" t="s">
        <v>3151</v>
      </c>
      <c r="G1324" t="s">
        <v>7549</v>
      </c>
      <c r="H1324" t="s">
        <v>3138</v>
      </c>
      <c r="I1324" t="s">
        <v>3152</v>
      </c>
    </row>
    <row r="1325" spans="1:9" x14ac:dyDescent="0.15">
      <c r="A1325" t="s">
        <v>4843</v>
      </c>
      <c r="B1325">
        <v>32209</v>
      </c>
      <c r="C1325" t="s">
        <v>4409</v>
      </c>
      <c r="D1325" t="s">
        <v>3154</v>
      </c>
      <c r="E1325" t="s">
        <v>4475</v>
      </c>
      <c r="F1325" t="s">
        <v>3153</v>
      </c>
      <c r="G1325" t="s">
        <v>7550</v>
      </c>
      <c r="H1325" t="s">
        <v>3138</v>
      </c>
      <c r="I1325" t="s">
        <v>3154</v>
      </c>
    </row>
    <row r="1326" spans="1:9" x14ac:dyDescent="0.15">
      <c r="A1326" t="s">
        <v>4891</v>
      </c>
      <c r="B1326">
        <v>32343</v>
      </c>
      <c r="C1326" t="s">
        <v>4409</v>
      </c>
      <c r="D1326" t="s">
        <v>3156</v>
      </c>
      <c r="E1326" t="s">
        <v>4475</v>
      </c>
      <c r="F1326" t="s">
        <v>3155</v>
      </c>
      <c r="G1326" t="s">
        <v>7551</v>
      </c>
      <c r="H1326" t="s">
        <v>3138</v>
      </c>
      <c r="I1326" t="s">
        <v>3156</v>
      </c>
    </row>
    <row r="1327" spans="1:9" x14ac:dyDescent="0.15">
      <c r="A1327" t="s">
        <v>4939</v>
      </c>
      <c r="B1327">
        <v>32386</v>
      </c>
      <c r="C1327" t="s">
        <v>4409</v>
      </c>
      <c r="D1327" t="s">
        <v>3158</v>
      </c>
      <c r="E1327" t="s">
        <v>4475</v>
      </c>
      <c r="F1327" t="s">
        <v>3157</v>
      </c>
      <c r="G1327" t="s">
        <v>7552</v>
      </c>
      <c r="H1327" t="s">
        <v>3138</v>
      </c>
      <c r="I1327" t="s">
        <v>3158</v>
      </c>
    </row>
    <row r="1328" spans="1:9" x14ac:dyDescent="0.15">
      <c r="A1328" t="s">
        <v>4987</v>
      </c>
      <c r="B1328">
        <v>32441</v>
      </c>
      <c r="C1328" t="s">
        <v>4409</v>
      </c>
      <c r="D1328" t="s">
        <v>3160</v>
      </c>
      <c r="E1328" t="s">
        <v>4475</v>
      </c>
      <c r="F1328" t="s">
        <v>3159</v>
      </c>
      <c r="G1328" t="s">
        <v>7553</v>
      </c>
      <c r="H1328" t="s">
        <v>3138</v>
      </c>
      <c r="I1328" t="s">
        <v>3160</v>
      </c>
    </row>
    <row r="1329" spans="1:9" x14ac:dyDescent="0.15">
      <c r="A1329" t="s">
        <v>5035</v>
      </c>
      <c r="B1329">
        <v>32448</v>
      </c>
      <c r="C1329" t="s">
        <v>4409</v>
      </c>
      <c r="D1329" t="s">
        <v>1159</v>
      </c>
      <c r="E1329" t="s">
        <v>4475</v>
      </c>
      <c r="F1329" t="s">
        <v>3161</v>
      </c>
      <c r="G1329" t="s">
        <v>7554</v>
      </c>
      <c r="H1329" t="s">
        <v>3138</v>
      </c>
      <c r="I1329" t="s">
        <v>1159</v>
      </c>
    </row>
    <row r="1330" spans="1:9" x14ac:dyDescent="0.15">
      <c r="A1330" t="s">
        <v>5083</v>
      </c>
      <c r="B1330">
        <v>32449</v>
      </c>
      <c r="C1330" t="s">
        <v>4409</v>
      </c>
      <c r="D1330" t="s">
        <v>3163</v>
      </c>
      <c r="E1330" t="s">
        <v>4475</v>
      </c>
      <c r="F1330" t="s">
        <v>3162</v>
      </c>
      <c r="G1330" t="s">
        <v>7555</v>
      </c>
      <c r="H1330" t="s">
        <v>3138</v>
      </c>
      <c r="I1330" t="s">
        <v>3163</v>
      </c>
    </row>
    <row r="1331" spans="1:9" x14ac:dyDescent="0.15">
      <c r="A1331" t="s">
        <v>5131</v>
      </c>
      <c r="B1331">
        <v>32501</v>
      </c>
      <c r="C1331" t="s">
        <v>4409</v>
      </c>
      <c r="D1331" t="s">
        <v>3165</v>
      </c>
      <c r="E1331" t="s">
        <v>4475</v>
      </c>
      <c r="F1331" t="s">
        <v>3164</v>
      </c>
      <c r="G1331" t="s">
        <v>7556</v>
      </c>
      <c r="H1331" t="s">
        <v>3138</v>
      </c>
      <c r="I1331" t="s">
        <v>3165</v>
      </c>
    </row>
    <row r="1332" spans="1:9" x14ac:dyDescent="0.15">
      <c r="A1332" t="s">
        <v>5179</v>
      </c>
      <c r="B1332">
        <v>32505</v>
      </c>
      <c r="C1332" t="s">
        <v>4409</v>
      </c>
      <c r="D1332" t="s">
        <v>3167</v>
      </c>
      <c r="E1332" t="s">
        <v>4475</v>
      </c>
      <c r="F1332" t="s">
        <v>3166</v>
      </c>
      <c r="G1332" t="s">
        <v>7557</v>
      </c>
      <c r="H1332" t="s">
        <v>3138</v>
      </c>
      <c r="I1332" t="s">
        <v>3167</v>
      </c>
    </row>
    <row r="1333" spans="1:9" x14ac:dyDescent="0.15">
      <c r="A1333" t="s">
        <v>5226</v>
      </c>
      <c r="B1333">
        <v>32525</v>
      </c>
      <c r="C1333" t="s">
        <v>4409</v>
      </c>
      <c r="D1333" t="s">
        <v>3169</v>
      </c>
      <c r="E1333" t="s">
        <v>4475</v>
      </c>
      <c r="F1333" t="s">
        <v>3168</v>
      </c>
      <c r="G1333" t="s">
        <v>7558</v>
      </c>
      <c r="H1333" t="s">
        <v>3138</v>
      </c>
      <c r="I1333" t="s">
        <v>3169</v>
      </c>
    </row>
    <row r="1334" spans="1:9" x14ac:dyDescent="0.15">
      <c r="A1334" t="s">
        <v>5273</v>
      </c>
      <c r="B1334">
        <v>32526</v>
      </c>
      <c r="C1334" t="s">
        <v>4409</v>
      </c>
      <c r="D1334" t="s">
        <v>3171</v>
      </c>
      <c r="E1334" t="s">
        <v>4475</v>
      </c>
      <c r="F1334" t="s">
        <v>3170</v>
      </c>
      <c r="G1334" t="s">
        <v>7559</v>
      </c>
      <c r="H1334" t="s">
        <v>3138</v>
      </c>
      <c r="I1334" t="s">
        <v>3171</v>
      </c>
    </row>
    <row r="1335" spans="1:9" x14ac:dyDescent="0.15">
      <c r="A1335" t="s">
        <v>5319</v>
      </c>
      <c r="B1335">
        <v>32527</v>
      </c>
      <c r="C1335" t="s">
        <v>4409</v>
      </c>
      <c r="D1335" t="s">
        <v>3173</v>
      </c>
      <c r="E1335" t="s">
        <v>4475</v>
      </c>
      <c r="F1335" t="s">
        <v>3172</v>
      </c>
      <c r="G1335" t="s">
        <v>7560</v>
      </c>
      <c r="H1335" t="s">
        <v>3138</v>
      </c>
      <c r="I1335" t="s">
        <v>3173</v>
      </c>
    </row>
    <row r="1336" spans="1:9" x14ac:dyDescent="0.15">
      <c r="A1336" t="s">
        <v>5364</v>
      </c>
      <c r="B1336">
        <v>32528</v>
      </c>
      <c r="C1336" t="s">
        <v>4409</v>
      </c>
      <c r="D1336" t="s">
        <v>3175</v>
      </c>
      <c r="E1336" t="s">
        <v>4475</v>
      </c>
      <c r="F1336" t="s">
        <v>3174</v>
      </c>
      <c r="G1336" t="s">
        <v>7561</v>
      </c>
      <c r="H1336" t="s">
        <v>3138</v>
      </c>
      <c r="I1336" t="s">
        <v>3175</v>
      </c>
    </row>
    <row r="1337" spans="1:9" x14ac:dyDescent="0.15">
      <c r="A1337" t="s">
        <v>4459</v>
      </c>
      <c r="B1337">
        <v>33000</v>
      </c>
      <c r="C1337" t="s">
        <v>4410</v>
      </c>
      <c r="D1337" t="s">
        <v>3177</v>
      </c>
      <c r="E1337" t="s">
        <v>4426</v>
      </c>
      <c r="F1337" t="s">
        <v>3176</v>
      </c>
      <c r="G1337" t="s">
        <v>7562</v>
      </c>
      <c r="H1337" t="s">
        <v>3177</v>
      </c>
    </row>
    <row r="1338" spans="1:9" x14ac:dyDescent="0.15">
      <c r="A1338" t="s">
        <v>4508</v>
      </c>
      <c r="B1338">
        <v>33100</v>
      </c>
      <c r="C1338" t="s">
        <v>4410</v>
      </c>
      <c r="D1338" t="s">
        <v>3179</v>
      </c>
      <c r="E1338" t="s">
        <v>4475</v>
      </c>
      <c r="F1338" t="s">
        <v>3178</v>
      </c>
      <c r="G1338" t="s">
        <v>7563</v>
      </c>
      <c r="H1338" t="s">
        <v>3177</v>
      </c>
      <c r="I1338" t="s">
        <v>3179</v>
      </c>
    </row>
    <row r="1339" spans="1:9" x14ac:dyDescent="0.15">
      <c r="A1339" t="s">
        <v>4556</v>
      </c>
      <c r="B1339">
        <v>33202</v>
      </c>
      <c r="C1339" t="s">
        <v>4410</v>
      </c>
      <c r="D1339" t="s">
        <v>3181</v>
      </c>
      <c r="E1339" t="s">
        <v>4475</v>
      </c>
      <c r="F1339" t="s">
        <v>3180</v>
      </c>
      <c r="G1339" t="s">
        <v>7564</v>
      </c>
      <c r="H1339" t="s">
        <v>3177</v>
      </c>
      <c r="I1339" t="s">
        <v>3181</v>
      </c>
    </row>
    <row r="1340" spans="1:9" x14ac:dyDescent="0.15">
      <c r="A1340" t="s">
        <v>4604</v>
      </c>
      <c r="B1340">
        <v>33203</v>
      </c>
      <c r="C1340" t="s">
        <v>4410</v>
      </c>
      <c r="D1340" t="s">
        <v>3183</v>
      </c>
      <c r="E1340" t="s">
        <v>4475</v>
      </c>
      <c r="F1340" t="s">
        <v>3182</v>
      </c>
      <c r="G1340" t="s">
        <v>7565</v>
      </c>
      <c r="H1340" t="s">
        <v>3177</v>
      </c>
      <c r="I1340" t="s">
        <v>3183</v>
      </c>
    </row>
    <row r="1341" spans="1:9" x14ac:dyDescent="0.15">
      <c r="A1341" t="s">
        <v>4652</v>
      </c>
      <c r="B1341">
        <v>33204</v>
      </c>
      <c r="C1341" t="s">
        <v>4410</v>
      </c>
      <c r="D1341" t="s">
        <v>3185</v>
      </c>
      <c r="E1341" t="s">
        <v>4475</v>
      </c>
      <c r="F1341" t="s">
        <v>3184</v>
      </c>
      <c r="G1341" t="s">
        <v>7566</v>
      </c>
      <c r="H1341" t="s">
        <v>3177</v>
      </c>
      <c r="I1341" t="s">
        <v>3185</v>
      </c>
    </row>
    <row r="1342" spans="1:9" x14ac:dyDescent="0.15">
      <c r="A1342" t="s">
        <v>4700</v>
      </c>
      <c r="B1342">
        <v>33205</v>
      </c>
      <c r="C1342" t="s">
        <v>4410</v>
      </c>
      <c r="D1342" t="s">
        <v>3187</v>
      </c>
      <c r="E1342" t="s">
        <v>4475</v>
      </c>
      <c r="F1342" t="s">
        <v>3186</v>
      </c>
      <c r="G1342" t="s">
        <v>7567</v>
      </c>
      <c r="H1342" t="s">
        <v>3177</v>
      </c>
      <c r="I1342" t="s">
        <v>3187</v>
      </c>
    </row>
    <row r="1343" spans="1:9" x14ac:dyDescent="0.15">
      <c r="A1343" t="s">
        <v>4748</v>
      </c>
      <c r="B1343">
        <v>33207</v>
      </c>
      <c r="C1343" t="s">
        <v>4410</v>
      </c>
      <c r="D1343" t="s">
        <v>3189</v>
      </c>
      <c r="E1343" t="s">
        <v>4475</v>
      </c>
      <c r="F1343" t="s">
        <v>3188</v>
      </c>
      <c r="G1343" t="s">
        <v>7568</v>
      </c>
      <c r="H1343" t="s">
        <v>3177</v>
      </c>
      <c r="I1343" t="s">
        <v>3189</v>
      </c>
    </row>
    <row r="1344" spans="1:9" x14ac:dyDescent="0.15">
      <c r="A1344" t="s">
        <v>4796</v>
      </c>
      <c r="B1344">
        <v>33208</v>
      </c>
      <c r="C1344" t="s">
        <v>4410</v>
      </c>
      <c r="D1344" t="s">
        <v>3191</v>
      </c>
      <c r="E1344" t="s">
        <v>4475</v>
      </c>
      <c r="F1344" t="s">
        <v>3190</v>
      </c>
      <c r="G1344" t="s">
        <v>7569</v>
      </c>
      <c r="H1344" t="s">
        <v>3177</v>
      </c>
      <c r="I1344" t="s">
        <v>3191</v>
      </c>
    </row>
    <row r="1345" spans="1:9" x14ac:dyDescent="0.15">
      <c r="A1345" t="s">
        <v>4844</v>
      </c>
      <c r="B1345">
        <v>33209</v>
      </c>
      <c r="C1345" t="s">
        <v>4410</v>
      </c>
      <c r="D1345" t="s">
        <v>3193</v>
      </c>
      <c r="E1345" t="s">
        <v>4475</v>
      </c>
      <c r="F1345" t="s">
        <v>3192</v>
      </c>
      <c r="G1345" t="s">
        <v>7570</v>
      </c>
      <c r="H1345" t="s">
        <v>3177</v>
      </c>
      <c r="I1345" t="s">
        <v>3193</v>
      </c>
    </row>
    <row r="1346" spans="1:9" x14ac:dyDescent="0.15">
      <c r="A1346" t="s">
        <v>4892</v>
      </c>
      <c r="B1346">
        <v>33210</v>
      </c>
      <c r="C1346" t="s">
        <v>4410</v>
      </c>
      <c r="D1346" t="s">
        <v>3195</v>
      </c>
      <c r="E1346" t="s">
        <v>4475</v>
      </c>
      <c r="F1346" t="s">
        <v>3194</v>
      </c>
      <c r="G1346" t="s">
        <v>7571</v>
      </c>
      <c r="H1346" t="s">
        <v>3177</v>
      </c>
      <c r="I1346" t="s">
        <v>3195</v>
      </c>
    </row>
    <row r="1347" spans="1:9" x14ac:dyDescent="0.15">
      <c r="A1347" t="s">
        <v>4940</v>
      </c>
      <c r="B1347">
        <v>33211</v>
      </c>
      <c r="C1347" t="s">
        <v>4410</v>
      </c>
      <c r="D1347" t="s">
        <v>3197</v>
      </c>
      <c r="E1347" t="s">
        <v>4475</v>
      </c>
      <c r="F1347" t="s">
        <v>3196</v>
      </c>
      <c r="G1347" t="s">
        <v>7572</v>
      </c>
      <c r="H1347" t="s">
        <v>3177</v>
      </c>
      <c r="I1347" t="s">
        <v>3197</v>
      </c>
    </row>
    <row r="1348" spans="1:9" x14ac:dyDescent="0.15">
      <c r="A1348" t="s">
        <v>4988</v>
      </c>
      <c r="B1348">
        <v>33212</v>
      </c>
      <c r="C1348" t="s">
        <v>4410</v>
      </c>
      <c r="D1348" t="s">
        <v>3199</v>
      </c>
      <c r="E1348" t="s">
        <v>4475</v>
      </c>
      <c r="F1348" t="s">
        <v>3198</v>
      </c>
      <c r="G1348" t="s">
        <v>7573</v>
      </c>
      <c r="H1348" t="s">
        <v>3177</v>
      </c>
      <c r="I1348" t="s">
        <v>3199</v>
      </c>
    </row>
    <row r="1349" spans="1:9" x14ac:dyDescent="0.15">
      <c r="A1349" t="s">
        <v>5036</v>
      </c>
      <c r="B1349">
        <v>33213</v>
      </c>
      <c r="C1349" t="s">
        <v>4410</v>
      </c>
      <c r="D1349" t="s">
        <v>3201</v>
      </c>
      <c r="E1349" t="s">
        <v>4475</v>
      </c>
      <c r="F1349" t="s">
        <v>3200</v>
      </c>
      <c r="G1349" t="s">
        <v>7574</v>
      </c>
      <c r="H1349" t="s">
        <v>3177</v>
      </c>
      <c r="I1349" t="s">
        <v>3201</v>
      </c>
    </row>
    <row r="1350" spans="1:9" x14ac:dyDescent="0.15">
      <c r="A1350" t="s">
        <v>5084</v>
      </c>
      <c r="B1350">
        <v>33214</v>
      </c>
      <c r="C1350" t="s">
        <v>4410</v>
      </c>
      <c r="D1350" t="s">
        <v>3203</v>
      </c>
      <c r="E1350" t="s">
        <v>4475</v>
      </c>
      <c r="F1350" t="s">
        <v>3202</v>
      </c>
      <c r="G1350" t="s">
        <v>7575</v>
      </c>
      <c r="H1350" t="s">
        <v>3177</v>
      </c>
      <c r="I1350" t="s">
        <v>3203</v>
      </c>
    </row>
    <row r="1351" spans="1:9" x14ac:dyDescent="0.15">
      <c r="A1351" t="s">
        <v>5132</v>
      </c>
      <c r="B1351">
        <v>33215</v>
      </c>
      <c r="C1351" t="s">
        <v>4410</v>
      </c>
      <c r="D1351" t="s">
        <v>3205</v>
      </c>
      <c r="E1351" t="s">
        <v>4475</v>
      </c>
      <c r="F1351" t="s">
        <v>3204</v>
      </c>
      <c r="G1351" t="s">
        <v>7576</v>
      </c>
      <c r="H1351" t="s">
        <v>3177</v>
      </c>
      <c r="I1351" t="s">
        <v>3205</v>
      </c>
    </row>
    <row r="1352" spans="1:9" x14ac:dyDescent="0.15">
      <c r="A1352" t="s">
        <v>5180</v>
      </c>
      <c r="B1352">
        <v>33216</v>
      </c>
      <c r="C1352" t="s">
        <v>4410</v>
      </c>
      <c r="D1352" t="s">
        <v>3207</v>
      </c>
      <c r="E1352" t="s">
        <v>4475</v>
      </c>
      <c r="F1352" t="s">
        <v>3206</v>
      </c>
      <c r="G1352" t="s">
        <v>7577</v>
      </c>
      <c r="H1352" t="s">
        <v>3177</v>
      </c>
      <c r="I1352" t="s">
        <v>3207</v>
      </c>
    </row>
    <row r="1353" spans="1:9" x14ac:dyDescent="0.15">
      <c r="A1353" t="s">
        <v>5227</v>
      </c>
      <c r="B1353">
        <v>33346</v>
      </c>
      <c r="C1353" t="s">
        <v>4410</v>
      </c>
      <c r="D1353" t="s">
        <v>3209</v>
      </c>
      <c r="E1353" t="s">
        <v>4475</v>
      </c>
      <c r="F1353" t="s">
        <v>3208</v>
      </c>
      <c r="G1353" t="s">
        <v>7578</v>
      </c>
      <c r="H1353" t="s">
        <v>3177</v>
      </c>
      <c r="I1353" t="s">
        <v>3209</v>
      </c>
    </row>
    <row r="1354" spans="1:9" x14ac:dyDescent="0.15">
      <c r="A1354" t="s">
        <v>5274</v>
      </c>
      <c r="B1354">
        <v>33423</v>
      </c>
      <c r="C1354" t="s">
        <v>4410</v>
      </c>
      <c r="D1354" t="s">
        <v>3211</v>
      </c>
      <c r="E1354" t="s">
        <v>4475</v>
      </c>
      <c r="F1354" t="s">
        <v>3210</v>
      </c>
      <c r="G1354" t="s">
        <v>7579</v>
      </c>
      <c r="H1354" t="s">
        <v>3177</v>
      </c>
      <c r="I1354" t="s">
        <v>3211</v>
      </c>
    </row>
    <row r="1355" spans="1:9" x14ac:dyDescent="0.15">
      <c r="A1355" t="s">
        <v>5320</v>
      </c>
      <c r="B1355">
        <v>33445</v>
      </c>
      <c r="C1355" t="s">
        <v>4410</v>
      </c>
      <c r="D1355" t="s">
        <v>3213</v>
      </c>
      <c r="E1355" t="s">
        <v>4475</v>
      </c>
      <c r="F1355" t="s">
        <v>3212</v>
      </c>
      <c r="G1355" t="s">
        <v>7580</v>
      </c>
      <c r="H1355" t="s">
        <v>3177</v>
      </c>
      <c r="I1355" t="s">
        <v>3213</v>
      </c>
    </row>
    <row r="1356" spans="1:9" x14ac:dyDescent="0.15">
      <c r="A1356" t="s">
        <v>5365</v>
      </c>
      <c r="B1356">
        <v>33461</v>
      </c>
      <c r="C1356" t="s">
        <v>4410</v>
      </c>
      <c r="D1356" t="s">
        <v>3215</v>
      </c>
      <c r="E1356" t="s">
        <v>4475</v>
      </c>
      <c r="F1356" t="s">
        <v>3214</v>
      </c>
      <c r="G1356" t="s">
        <v>7581</v>
      </c>
      <c r="H1356" t="s">
        <v>3177</v>
      </c>
      <c r="I1356" t="s">
        <v>3215</v>
      </c>
    </row>
    <row r="1357" spans="1:9" x14ac:dyDescent="0.15">
      <c r="A1357" t="s">
        <v>5405</v>
      </c>
      <c r="B1357">
        <v>33586</v>
      </c>
      <c r="C1357" t="s">
        <v>4410</v>
      </c>
      <c r="D1357" t="s">
        <v>3217</v>
      </c>
      <c r="E1357" t="s">
        <v>4475</v>
      </c>
      <c r="F1357" t="s">
        <v>3216</v>
      </c>
      <c r="G1357" t="s">
        <v>7582</v>
      </c>
      <c r="H1357" t="s">
        <v>3177</v>
      </c>
      <c r="I1357" t="s">
        <v>3217</v>
      </c>
    </row>
    <row r="1358" spans="1:9" x14ac:dyDescent="0.15">
      <c r="A1358" t="s">
        <v>5444</v>
      </c>
      <c r="B1358">
        <v>33606</v>
      </c>
      <c r="C1358" t="s">
        <v>4410</v>
      </c>
      <c r="D1358" t="s">
        <v>3219</v>
      </c>
      <c r="E1358" t="s">
        <v>4475</v>
      </c>
      <c r="F1358" t="s">
        <v>3218</v>
      </c>
      <c r="G1358" t="s">
        <v>7583</v>
      </c>
      <c r="H1358" t="s">
        <v>3177</v>
      </c>
      <c r="I1358" t="s">
        <v>3219</v>
      </c>
    </row>
    <row r="1359" spans="1:9" x14ac:dyDescent="0.15">
      <c r="A1359" t="s">
        <v>5481</v>
      </c>
      <c r="B1359">
        <v>33622</v>
      </c>
      <c r="C1359" t="s">
        <v>4410</v>
      </c>
      <c r="D1359" t="s">
        <v>3221</v>
      </c>
      <c r="E1359" t="s">
        <v>4475</v>
      </c>
      <c r="F1359" t="s">
        <v>3220</v>
      </c>
      <c r="G1359" t="s">
        <v>7584</v>
      </c>
      <c r="H1359" t="s">
        <v>3177</v>
      </c>
      <c r="I1359" t="s">
        <v>3221</v>
      </c>
    </row>
    <row r="1360" spans="1:9" x14ac:dyDescent="0.15">
      <c r="A1360" t="s">
        <v>5517</v>
      </c>
      <c r="B1360">
        <v>33623</v>
      </c>
      <c r="C1360" t="s">
        <v>4410</v>
      </c>
      <c r="D1360" t="s">
        <v>3223</v>
      </c>
      <c r="E1360" t="s">
        <v>4475</v>
      </c>
      <c r="F1360" t="s">
        <v>3222</v>
      </c>
      <c r="G1360" t="s">
        <v>7585</v>
      </c>
      <c r="H1360" t="s">
        <v>3177</v>
      </c>
      <c r="I1360" t="s">
        <v>3223</v>
      </c>
    </row>
    <row r="1361" spans="1:9" x14ac:dyDescent="0.15">
      <c r="A1361" t="s">
        <v>5553</v>
      </c>
      <c r="B1361">
        <v>33643</v>
      </c>
      <c r="C1361" t="s">
        <v>4410</v>
      </c>
      <c r="D1361" t="s">
        <v>3225</v>
      </c>
      <c r="E1361" t="s">
        <v>4475</v>
      </c>
      <c r="F1361" t="s">
        <v>3224</v>
      </c>
      <c r="G1361" t="s">
        <v>7586</v>
      </c>
      <c r="H1361" t="s">
        <v>3177</v>
      </c>
      <c r="I1361" t="s">
        <v>3225</v>
      </c>
    </row>
    <row r="1362" spans="1:9" x14ac:dyDescent="0.15">
      <c r="A1362" t="s">
        <v>5588</v>
      </c>
      <c r="B1362">
        <v>33663</v>
      </c>
      <c r="C1362" t="s">
        <v>4410</v>
      </c>
      <c r="D1362" t="s">
        <v>3227</v>
      </c>
      <c r="E1362" t="s">
        <v>4475</v>
      </c>
      <c r="F1362" t="s">
        <v>3226</v>
      </c>
      <c r="G1362" t="s">
        <v>7587</v>
      </c>
      <c r="H1362" t="s">
        <v>3177</v>
      </c>
      <c r="I1362" t="s">
        <v>3227</v>
      </c>
    </row>
    <row r="1363" spans="1:9" x14ac:dyDescent="0.15">
      <c r="A1363" t="s">
        <v>5620</v>
      </c>
      <c r="B1363">
        <v>33666</v>
      </c>
      <c r="C1363" t="s">
        <v>4410</v>
      </c>
      <c r="D1363" t="s">
        <v>3229</v>
      </c>
      <c r="E1363" t="s">
        <v>4475</v>
      </c>
      <c r="F1363" t="s">
        <v>3228</v>
      </c>
      <c r="G1363" t="s">
        <v>7588</v>
      </c>
      <c r="H1363" t="s">
        <v>3177</v>
      </c>
      <c r="I1363" t="s">
        <v>3229</v>
      </c>
    </row>
    <row r="1364" spans="1:9" x14ac:dyDescent="0.15">
      <c r="A1364" t="s">
        <v>5651</v>
      </c>
      <c r="B1364">
        <v>33681</v>
      </c>
      <c r="C1364" t="s">
        <v>4410</v>
      </c>
      <c r="D1364" t="s">
        <v>3231</v>
      </c>
      <c r="E1364" t="s">
        <v>4475</v>
      </c>
      <c r="F1364" t="s">
        <v>3230</v>
      </c>
      <c r="G1364" t="s">
        <v>7589</v>
      </c>
      <c r="H1364" t="s">
        <v>3177</v>
      </c>
      <c r="I1364" t="s">
        <v>3231</v>
      </c>
    </row>
    <row r="1365" spans="1:9" x14ac:dyDescent="0.15">
      <c r="A1365" t="s">
        <v>4460</v>
      </c>
      <c r="B1365">
        <v>34000</v>
      </c>
      <c r="C1365" t="s">
        <v>4411</v>
      </c>
      <c r="D1365" t="s">
        <v>3233</v>
      </c>
      <c r="E1365" t="s">
        <v>4426</v>
      </c>
      <c r="F1365" t="s">
        <v>3232</v>
      </c>
      <c r="G1365" t="s">
        <v>7590</v>
      </c>
      <c r="H1365" t="s">
        <v>3233</v>
      </c>
    </row>
    <row r="1366" spans="1:9" x14ac:dyDescent="0.15">
      <c r="A1366" t="s">
        <v>4509</v>
      </c>
      <c r="B1366">
        <v>34100</v>
      </c>
      <c r="C1366" t="s">
        <v>4411</v>
      </c>
      <c r="D1366" t="s">
        <v>3235</v>
      </c>
      <c r="E1366" t="s">
        <v>4475</v>
      </c>
      <c r="F1366" t="s">
        <v>3234</v>
      </c>
      <c r="G1366" t="s">
        <v>7591</v>
      </c>
      <c r="H1366" t="s">
        <v>3233</v>
      </c>
      <c r="I1366" t="s">
        <v>3235</v>
      </c>
    </row>
    <row r="1367" spans="1:9" x14ac:dyDescent="0.15">
      <c r="A1367" t="s">
        <v>4557</v>
      </c>
      <c r="B1367">
        <v>34202</v>
      </c>
      <c r="C1367" t="s">
        <v>4411</v>
      </c>
      <c r="D1367" t="s">
        <v>3237</v>
      </c>
      <c r="E1367" t="s">
        <v>4475</v>
      </c>
      <c r="F1367" t="s">
        <v>3236</v>
      </c>
      <c r="G1367" t="s">
        <v>7592</v>
      </c>
      <c r="H1367" t="s">
        <v>3233</v>
      </c>
      <c r="I1367" t="s">
        <v>3237</v>
      </c>
    </row>
    <row r="1368" spans="1:9" x14ac:dyDescent="0.15">
      <c r="A1368" t="s">
        <v>4605</v>
      </c>
      <c r="B1368">
        <v>34203</v>
      </c>
      <c r="C1368" t="s">
        <v>4411</v>
      </c>
      <c r="D1368" t="s">
        <v>3239</v>
      </c>
      <c r="E1368" t="s">
        <v>4475</v>
      </c>
      <c r="F1368" t="s">
        <v>3238</v>
      </c>
      <c r="G1368" t="s">
        <v>7593</v>
      </c>
      <c r="H1368" t="s">
        <v>3233</v>
      </c>
      <c r="I1368" t="s">
        <v>3239</v>
      </c>
    </row>
    <row r="1369" spans="1:9" x14ac:dyDescent="0.15">
      <c r="A1369" t="s">
        <v>4653</v>
      </c>
      <c r="B1369">
        <v>34204</v>
      </c>
      <c r="C1369" t="s">
        <v>4411</v>
      </c>
      <c r="D1369" t="s">
        <v>3241</v>
      </c>
      <c r="E1369" t="s">
        <v>4475</v>
      </c>
      <c r="F1369" t="s">
        <v>3240</v>
      </c>
      <c r="G1369" t="s">
        <v>7594</v>
      </c>
      <c r="H1369" t="s">
        <v>3233</v>
      </c>
      <c r="I1369" t="s">
        <v>3241</v>
      </c>
    </row>
    <row r="1370" spans="1:9" x14ac:dyDescent="0.15">
      <c r="A1370" t="s">
        <v>4701</v>
      </c>
      <c r="B1370">
        <v>34205</v>
      </c>
      <c r="C1370" t="s">
        <v>4411</v>
      </c>
      <c r="D1370" t="s">
        <v>3243</v>
      </c>
      <c r="E1370" t="s">
        <v>4475</v>
      </c>
      <c r="F1370" t="s">
        <v>3242</v>
      </c>
      <c r="G1370" t="s">
        <v>7595</v>
      </c>
      <c r="H1370" t="s">
        <v>3233</v>
      </c>
      <c r="I1370" t="s">
        <v>3243</v>
      </c>
    </row>
    <row r="1371" spans="1:9" x14ac:dyDescent="0.15">
      <c r="A1371" t="s">
        <v>4749</v>
      </c>
      <c r="B1371">
        <v>34207</v>
      </c>
      <c r="C1371" t="s">
        <v>4411</v>
      </c>
      <c r="D1371" t="s">
        <v>3245</v>
      </c>
      <c r="E1371" t="s">
        <v>4475</v>
      </c>
      <c r="F1371" t="s">
        <v>3244</v>
      </c>
      <c r="G1371" t="s">
        <v>7596</v>
      </c>
      <c r="H1371" t="s">
        <v>3233</v>
      </c>
      <c r="I1371" t="s">
        <v>3245</v>
      </c>
    </row>
    <row r="1372" spans="1:9" x14ac:dyDescent="0.15">
      <c r="A1372" t="s">
        <v>4797</v>
      </c>
      <c r="B1372">
        <v>34208</v>
      </c>
      <c r="C1372" t="s">
        <v>4411</v>
      </c>
      <c r="D1372" t="s">
        <v>1863</v>
      </c>
      <c r="E1372" t="s">
        <v>4475</v>
      </c>
      <c r="F1372" t="s">
        <v>3246</v>
      </c>
      <c r="G1372" t="s">
        <v>7597</v>
      </c>
      <c r="H1372" t="s">
        <v>3233</v>
      </c>
      <c r="I1372" t="s">
        <v>1863</v>
      </c>
    </row>
    <row r="1373" spans="1:9" x14ac:dyDescent="0.15">
      <c r="A1373" t="s">
        <v>4845</v>
      </c>
      <c r="B1373">
        <v>34209</v>
      </c>
      <c r="C1373" t="s">
        <v>4411</v>
      </c>
      <c r="D1373" t="s">
        <v>3248</v>
      </c>
      <c r="E1373" t="s">
        <v>4475</v>
      </c>
      <c r="F1373" t="s">
        <v>3247</v>
      </c>
      <c r="G1373" t="s">
        <v>7598</v>
      </c>
      <c r="H1373" t="s">
        <v>3233</v>
      </c>
      <c r="I1373" t="s">
        <v>3248</v>
      </c>
    </row>
    <row r="1374" spans="1:9" x14ac:dyDescent="0.15">
      <c r="A1374" t="s">
        <v>4893</v>
      </c>
      <c r="B1374">
        <v>34210</v>
      </c>
      <c r="C1374" t="s">
        <v>4411</v>
      </c>
      <c r="D1374" t="s">
        <v>3250</v>
      </c>
      <c r="E1374" t="s">
        <v>4475</v>
      </c>
      <c r="F1374" t="s">
        <v>3249</v>
      </c>
      <c r="G1374" t="s">
        <v>7599</v>
      </c>
      <c r="H1374" t="s">
        <v>3233</v>
      </c>
      <c r="I1374" t="s">
        <v>3250</v>
      </c>
    </row>
    <row r="1375" spans="1:9" x14ac:dyDescent="0.15">
      <c r="A1375" t="s">
        <v>4941</v>
      </c>
      <c r="B1375">
        <v>34211</v>
      </c>
      <c r="C1375" t="s">
        <v>4411</v>
      </c>
      <c r="D1375" t="s">
        <v>3252</v>
      </c>
      <c r="E1375" t="s">
        <v>4475</v>
      </c>
      <c r="F1375" t="s">
        <v>3251</v>
      </c>
      <c r="G1375" t="s">
        <v>7600</v>
      </c>
      <c r="H1375" t="s">
        <v>3233</v>
      </c>
      <c r="I1375" t="s">
        <v>3252</v>
      </c>
    </row>
    <row r="1376" spans="1:9" x14ac:dyDescent="0.15">
      <c r="A1376" t="s">
        <v>4989</v>
      </c>
      <c r="B1376">
        <v>34212</v>
      </c>
      <c r="C1376" t="s">
        <v>4411</v>
      </c>
      <c r="D1376" t="s">
        <v>3254</v>
      </c>
      <c r="E1376" t="s">
        <v>4475</v>
      </c>
      <c r="F1376" t="s">
        <v>3253</v>
      </c>
      <c r="G1376" t="s">
        <v>7601</v>
      </c>
      <c r="H1376" t="s">
        <v>3233</v>
      </c>
      <c r="I1376" t="s">
        <v>3254</v>
      </c>
    </row>
    <row r="1377" spans="1:9" x14ac:dyDescent="0.15">
      <c r="A1377" t="s">
        <v>5037</v>
      </c>
      <c r="B1377">
        <v>34213</v>
      </c>
      <c r="C1377" t="s">
        <v>4411</v>
      </c>
      <c r="D1377" t="s">
        <v>3256</v>
      </c>
      <c r="E1377" t="s">
        <v>4475</v>
      </c>
      <c r="F1377" t="s">
        <v>3255</v>
      </c>
      <c r="G1377" t="s">
        <v>7602</v>
      </c>
      <c r="H1377" t="s">
        <v>3233</v>
      </c>
      <c r="I1377" t="s">
        <v>3256</v>
      </c>
    </row>
    <row r="1378" spans="1:9" x14ac:dyDescent="0.15">
      <c r="A1378" t="s">
        <v>5085</v>
      </c>
      <c r="B1378">
        <v>34214</v>
      </c>
      <c r="C1378" t="s">
        <v>4411</v>
      </c>
      <c r="D1378" t="s">
        <v>3258</v>
      </c>
      <c r="E1378" t="s">
        <v>4475</v>
      </c>
      <c r="F1378" t="s">
        <v>3257</v>
      </c>
      <c r="G1378" t="s">
        <v>7603</v>
      </c>
      <c r="H1378" t="s">
        <v>3233</v>
      </c>
      <c r="I1378" t="s">
        <v>3258</v>
      </c>
    </row>
    <row r="1379" spans="1:9" x14ac:dyDescent="0.15">
      <c r="A1379" t="s">
        <v>5133</v>
      </c>
      <c r="B1379">
        <v>34215</v>
      </c>
      <c r="C1379" t="s">
        <v>4411</v>
      </c>
      <c r="D1379" t="s">
        <v>3260</v>
      </c>
      <c r="E1379" t="s">
        <v>4475</v>
      </c>
      <c r="F1379" t="s">
        <v>3259</v>
      </c>
      <c r="G1379" t="s">
        <v>7604</v>
      </c>
      <c r="H1379" t="s">
        <v>3233</v>
      </c>
      <c r="I1379" t="s">
        <v>3260</v>
      </c>
    </row>
    <row r="1380" spans="1:9" x14ac:dyDescent="0.15">
      <c r="A1380" t="s">
        <v>5181</v>
      </c>
      <c r="B1380">
        <v>34302</v>
      </c>
      <c r="C1380" t="s">
        <v>4411</v>
      </c>
      <c r="D1380" t="s">
        <v>3262</v>
      </c>
      <c r="E1380" t="s">
        <v>4475</v>
      </c>
      <c r="F1380" t="s">
        <v>3261</v>
      </c>
      <c r="G1380" t="s">
        <v>7605</v>
      </c>
      <c r="H1380" t="s">
        <v>3233</v>
      </c>
      <c r="I1380" t="s">
        <v>3262</v>
      </c>
    </row>
    <row r="1381" spans="1:9" x14ac:dyDescent="0.15">
      <c r="A1381" t="s">
        <v>5228</v>
      </c>
      <c r="B1381">
        <v>34304</v>
      </c>
      <c r="C1381" t="s">
        <v>4411</v>
      </c>
      <c r="D1381" t="s">
        <v>3264</v>
      </c>
      <c r="E1381" t="s">
        <v>4475</v>
      </c>
      <c r="F1381" t="s">
        <v>3263</v>
      </c>
      <c r="G1381" t="s">
        <v>7606</v>
      </c>
      <c r="H1381" t="s">
        <v>3233</v>
      </c>
      <c r="I1381" t="s">
        <v>3264</v>
      </c>
    </row>
    <row r="1382" spans="1:9" x14ac:dyDescent="0.15">
      <c r="A1382" t="s">
        <v>5275</v>
      </c>
      <c r="B1382">
        <v>34307</v>
      </c>
      <c r="C1382" t="s">
        <v>4411</v>
      </c>
      <c r="D1382" t="s">
        <v>3266</v>
      </c>
      <c r="E1382" t="s">
        <v>4475</v>
      </c>
      <c r="F1382" t="s">
        <v>3265</v>
      </c>
      <c r="G1382" t="s">
        <v>7607</v>
      </c>
      <c r="H1382" t="s">
        <v>3233</v>
      </c>
      <c r="I1382" t="s">
        <v>3266</v>
      </c>
    </row>
    <row r="1383" spans="1:9" x14ac:dyDescent="0.15">
      <c r="A1383" t="s">
        <v>5321</v>
      </c>
      <c r="B1383">
        <v>34309</v>
      </c>
      <c r="C1383" t="s">
        <v>4411</v>
      </c>
      <c r="D1383" t="s">
        <v>3268</v>
      </c>
      <c r="E1383" t="s">
        <v>4475</v>
      </c>
      <c r="F1383" t="s">
        <v>3267</v>
      </c>
      <c r="G1383" t="s">
        <v>7608</v>
      </c>
      <c r="H1383" t="s">
        <v>3233</v>
      </c>
      <c r="I1383" t="s">
        <v>3268</v>
      </c>
    </row>
    <row r="1384" spans="1:9" x14ac:dyDescent="0.15">
      <c r="A1384" t="s">
        <v>5366</v>
      </c>
      <c r="B1384">
        <v>34368</v>
      </c>
      <c r="C1384" t="s">
        <v>4411</v>
      </c>
      <c r="D1384" t="s">
        <v>3270</v>
      </c>
      <c r="E1384" t="s">
        <v>4475</v>
      </c>
      <c r="F1384" t="s">
        <v>3269</v>
      </c>
      <c r="G1384" t="s">
        <v>7609</v>
      </c>
      <c r="H1384" t="s">
        <v>3233</v>
      </c>
      <c r="I1384" t="s">
        <v>3270</v>
      </c>
    </row>
    <row r="1385" spans="1:9" x14ac:dyDescent="0.15">
      <c r="A1385" t="s">
        <v>5406</v>
      </c>
      <c r="B1385">
        <v>34369</v>
      </c>
      <c r="C1385" t="s">
        <v>4411</v>
      </c>
      <c r="D1385" t="s">
        <v>3272</v>
      </c>
      <c r="E1385" t="s">
        <v>4475</v>
      </c>
      <c r="F1385" t="s">
        <v>3271</v>
      </c>
      <c r="G1385" t="s">
        <v>7610</v>
      </c>
      <c r="H1385" t="s">
        <v>3233</v>
      </c>
      <c r="I1385" t="s">
        <v>3272</v>
      </c>
    </row>
    <row r="1386" spans="1:9" x14ac:dyDescent="0.15">
      <c r="A1386" t="s">
        <v>5445</v>
      </c>
      <c r="B1386">
        <v>34431</v>
      </c>
      <c r="C1386" t="s">
        <v>4411</v>
      </c>
      <c r="D1386" t="s">
        <v>3274</v>
      </c>
      <c r="E1386" t="s">
        <v>4475</v>
      </c>
      <c r="F1386" t="s">
        <v>3273</v>
      </c>
      <c r="G1386" t="s">
        <v>7611</v>
      </c>
      <c r="H1386" t="s">
        <v>3233</v>
      </c>
      <c r="I1386" t="s">
        <v>3274</v>
      </c>
    </row>
    <row r="1387" spans="1:9" x14ac:dyDescent="0.15">
      <c r="A1387" t="s">
        <v>5482</v>
      </c>
      <c r="B1387">
        <v>34462</v>
      </c>
      <c r="C1387" t="s">
        <v>4411</v>
      </c>
      <c r="D1387" t="s">
        <v>3276</v>
      </c>
      <c r="E1387" t="s">
        <v>4475</v>
      </c>
      <c r="F1387" t="s">
        <v>3275</v>
      </c>
      <c r="G1387" t="s">
        <v>7612</v>
      </c>
      <c r="H1387" t="s">
        <v>3233</v>
      </c>
      <c r="I1387" t="s">
        <v>3276</v>
      </c>
    </row>
    <row r="1388" spans="1:9" x14ac:dyDescent="0.15">
      <c r="A1388" t="s">
        <v>5518</v>
      </c>
      <c r="B1388">
        <v>34545</v>
      </c>
      <c r="C1388" t="s">
        <v>4411</v>
      </c>
      <c r="D1388" t="s">
        <v>3278</v>
      </c>
      <c r="E1388" t="s">
        <v>4475</v>
      </c>
      <c r="F1388" t="s">
        <v>3277</v>
      </c>
      <c r="G1388" t="s">
        <v>7613</v>
      </c>
      <c r="H1388" t="s">
        <v>3233</v>
      </c>
      <c r="I1388" t="s">
        <v>3278</v>
      </c>
    </row>
    <row r="1389" spans="1:9" x14ac:dyDescent="0.15">
      <c r="A1389" t="s">
        <v>4461</v>
      </c>
      <c r="B1389">
        <v>35000</v>
      </c>
      <c r="C1389" t="s">
        <v>4412</v>
      </c>
      <c r="D1389" t="s">
        <v>3280</v>
      </c>
      <c r="E1389" t="s">
        <v>4426</v>
      </c>
      <c r="F1389" t="s">
        <v>3279</v>
      </c>
      <c r="G1389" t="s">
        <v>7614</v>
      </c>
      <c r="H1389" t="s">
        <v>3280</v>
      </c>
    </row>
    <row r="1390" spans="1:9" x14ac:dyDescent="0.15">
      <c r="A1390" t="s">
        <v>4510</v>
      </c>
      <c r="B1390">
        <v>35201</v>
      </c>
      <c r="C1390" t="s">
        <v>4412</v>
      </c>
      <c r="D1390" t="s">
        <v>3282</v>
      </c>
      <c r="E1390" t="s">
        <v>4475</v>
      </c>
      <c r="F1390" t="s">
        <v>3281</v>
      </c>
      <c r="G1390" t="s">
        <v>7615</v>
      </c>
      <c r="H1390" t="s">
        <v>3280</v>
      </c>
      <c r="I1390" t="s">
        <v>3282</v>
      </c>
    </row>
    <row r="1391" spans="1:9" x14ac:dyDescent="0.15">
      <c r="A1391" t="s">
        <v>4558</v>
      </c>
      <c r="B1391">
        <v>35202</v>
      </c>
      <c r="C1391" t="s">
        <v>4412</v>
      </c>
      <c r="D1391" t="s">
        <v>3284</v>
      </c>
      <c r="E1391" t="s">
        <v>4475</v>
      </c>
      <c r="F1391" t="s">
        <v>3283</v>
      </c>
      <c r="G1391" t="s">
        <v>7616</v>
      </c>
      <c r="H1391" t="s">
        <v>3280</v>
      </c>
      <c r="I1391" t="s">
        <v>3284</v>
      </c>
    </row>
    <row r="1392" spans="1:9" x14ac:dyDescent="0.15">
      <c r="A1392" t="s">
        <v>4606</v>
      </c>
      <c r="B1392">
        <v>35203</v>
      </c>
      <c r="C1392" t="s">
        <v>4412</v>
      </c>
      <c r="D1392" t="s">
        <v>3286</v>
      </c>
      <c r="E1392" t="s">
        <v>4475</v>
      </c>
      <c r="F1392" t="s">
        <v>3285</v>
      </c>
      <c r="G1392" t="s">
        <v>7617</v>
      </c>
      <c r="H1392" t="s">
        <v>3280</v>
      </c>
      <c r="I1392" t="s">
        <v>3286</v>
      </c>
    </row>
    <row r="1393" spans="1:9" x14ac:dyDescent="0.15">
      <c r="A1393" t="s">
        <v>4654</v>
      </c>
      <c r="B1393">
        <v>35204</v>
      </c>
      <c r="C1393" t="s">
        <v>4412</v>
      </c>
      <c r="D1393" t="s">
        <v>3288</v>
      </c>
      <c r="E1393" t="s">
        <v>4475</v>
      </c>
      <c r="F1393" t="s">
        <v>3287</v>
      </c>
      <c r="G1393" t="s">
        <v>7618</v>
      </c>
      <c r="H1393" t="s">
        <v>3280</v>
      </c>
      <c r="I1393" t="s">
        <v>3288</v>
      </c>
    </row>
    <row r="1394" spans="1:9" x14ac:dyDescent="0.15">
      <c r="A1394" t="s">
        <v>4702</v>
      </c>
      <c r="B1394">
        <v>35206</v>
      </c>
      <c r="C1394" t="s">
        <v>4412</v>
      </c>
      <c r="D1394" t="s">
        <v>3290</v>
      </c>
      <c r="E1394" t="s">
        <v>4475</v>
      </c>
      <c r="F1394" t="s">
        <v>3289</v>
      </c>
      <c r="G1394" t="s">
        <v>7619</v>
      </c>
      <c r="H1394" t="s">
        <v>3280</v>
      </c>
      <c r="I1394" t="s">
        <v>3290</v>
      </c>
    </row>
    <row r="1395" spans="1:9" x14ac:dyDescent="0.15">
      <c r="A1395" t="s">
        <v>4750</v>
      </c>
      <c r="B1395">
        <v>35207</v>
      </c>
      <c r="C1395" t="s">
        <v>4412</v>
      </c>
      <c r="D1395" t="s">
        <v>3292</v>
      </c>
      <c r="E1395" t="s">
        <v>4475</v>
      </c>
      <c r="F1395" t="s">
        <v>3291</v>
      </c>
      <c r="G1395" t="s">
        <v>7620</v>
      </c>
      <c r="H1395" t="s">
        <v>3280</v>
      </c>
      <c r="I1395" t="s">
        <v>3292</v>
      </c>
    </row>
    <row r="1396" spans="1:9" x14ac:dyDescent="0.15">
      <c r="A1396" t="s">
        <v>4798</v>
      </c>
      <c r="B1396">
        <v>35208</v>
      </c>
      <c r="C1396" t="s">
        <v>4412</v>
      </c>
      <c r="D1396" t="s">
        <v>3294</v>
      </c>
      <c r="E1396" t="s">
        <v>4475</v>
      </c>
      <c r="F1396" t="s">
        <v>3293</v>
      </c>
      <c r="G1396" t="s">
        <v>7621</v>
      </c>
      <c r="H1396" t="s">
        <v>3280</v>
      </c>
      <c r="I1396" t="s">
        <v>3294</v>
      </c>
    </row>
    <row r="1397" spans="1:9" x14ac:dyDescent="0.15">
      <c r="A1397" t="s">
        <v>4846</v>
      </c>
      <c r="B1397">
        <v>35210</v>
      </c>
      <c r="C1397" t="s">
        <v>4412</v>
      </c>
      <c r="D1397" t="s">
        <v>3296</v>
      </c>
      <c r="E1397" t="s">
        <v>4475</v>
      </c>
      <c r="F1397" t="s">
        <v>3295</v>
      </c>
      <c r="G1397" t="s">
        <v>7622</v>
      </c>
      <c r="H1397" t="s">
        <v>3280</v>
      </c>
      <c r="I1397" t="s">
        <v>3296</v>
      </c>
    </row>
    <row r="1398" spans="1:9" x14ac:dyDescent="0.15">
      <c r="A1398" t="s">
        <v>4894</v>
      </c>
      <c r="B1398">
        <v>35211</v>
      </c>
      <c r="C1398" t="s">
        <v>4412</v>
      </c>
      <c r="D1398" t="s">
        <v>3298</v>
      </c>
      <c r="E1398" t="s">
        <v>4475</v>
      </c>
      <c r="F1398" t="s">
        <v>3297</v>
      </c>
      <c r="G1398" t="s">
        <v>7623</v>
      </c>
      <c r="H1398" t="s">
        <v>3280</v>
      </c>
      <c r="I1398" t="s">
        <v>3298</v>
      </c>
    </row>
    <row r="1399" spans="1:9" x14ac:dyDescent="0.15">
      <c r="A1399" t="s">
        <v>4942</v>
      </c>
      <c r="B1399">
        <v>35212</v>
      </c>
      <c r="C1399" t="s">
        <v>4412</v>
      </c>
      <c r="D1399" t="s">
        <v>3300</v>
      </c>
      <c r="E1399" t="s">
        <v>4475</v>
      </c>
      <c r="F1399" t="s">
        <v>3299</v>
      </c>
      <c r="G1399" t="s">
        <v>7624</v>
      </c>
      <c r="H1399" t="s">
        <v>3280</v>
      </c>
      <c r="I1399" t="s">
        <v>3300</v>
      </c>
    </row>
    <row r="1400" spans="1:9" x14ac:dyDescent="0.15">
      <c r="A1400" t="s">
        <v>4990</v>
      </c>
      <c r="B1400">
        <v>35213</v>
      </c>
      <c r="C1400" t="s">
        <v>4412</v>
      </c>
      <c r="D1400" t="s">
        <v>3302</v>
      </c>
      <c r="E1400" t="s">
        <v>4475</v>
      </c>
      <c r="F1400" t="s">
        <v>3301</v>
      </c>
      <c r="G1400" t="s">
        <v>7625</v>
      </c>
      <c r="H1400" t="s">
        <v>3280</v>
      </c>
      <c r="I1400" t="s">
        <v>3302</v>
      </c>
    </row>
    <row r="1401" spans="1:9" x14ac:dyDescent="0.15">
      <c r="A1401" t="s">
        <v>5038</v>
      </c>
      <c r="B1401">
        <v>35215</v>
      </c>
      <c r="C1401" t="s">
        <v>4412</v>
      </c>
      <c r="D1401" t="s">
        <v>3304</v>
      </c>
      <c r="E1401" t="s">
        <v>4475</v>
      </c>
      <c r="F1401" t="s">
        <v>3303</v>
      </c>
      <c r="G1401" t="s">
        <v>7626</v>
      </c>
      <c r="H1401" t="s">
        <v>3280</v>
      </c>
      <c r="I1401" t="s">
        <v>3304</v>
      </c>
    </row>
    <row r="1402" spans="1:9" x14ac:dyDescent="0.15">
      <c r="A1402" t="s">
        <v>5086</v>
      </c>
      <c r="B1402">
        <v>35216</v>
      </c>
      <c r="C1402" t="s">
        <v>4412</v>
      </c>
      <c r="D1402" t="s">
        <v>3306</v>
      </c>
      <c r="E1402" t="s">
        <v>4475</v>
      </c>
      <c r="F1402" t="s">
        <v>3305</v>
      </c>
      <c r="G1402" t="s">
        <v>7627</v>
      </c>
      <c r="H1402" t="s">
        <v>3280</v>
      </c>
      <c r="I1402" t="s">
        <v>3306</v>
      </c>
    </row>
    <row r="1403" spans="1:9" x14ac:dyDescent="0.15">
      <c r="A1403" t="s">
        <v>5134</v>
      </c>
      <c r="B1403">
        <v>35305</v>
      </c>
      <c r="C1403" t="s">
        <v>4412</v>
      </c>
      <c r="D1403" t="s">
        <v>3308</v>
      </c>
      <c r="E1403" t="s">
        <v>4475</v>
      </c>
      <c r="F1403" t="s">
        <v>3307</v>
      </c>
      <c r="G1403" t="s">
        <v>7628</v>
      </c>
      <c r="H1403" t="s">
        <v>3280</v>
      </c>
      <c r="I1403" t="s">
        <v>3308</v>
      </c>
    </row>
    <row r="1404" spans="1:9" x14ac:dyDescent="0.15">
      <c r="A1404" t="s">
        <v>5182</v>
      </c>
      <c r="B1404">
        <v>35321</v>
      </c>
      <c r="C1404" t="s">
        <v>4412</v>
      </c>
      <c r="D1404" t="s">
        <v>3310</v>
      </c>
      <c r="E1404" t="s">
        <v>4475</v>
      </c>
      <c r="F1404" t="s">
        <v>3309</v>
      </c>
      <c r="G1404" t="s">
        <v>7629</v>
      </c>
      <c r="H1404" t="s">
        <v>3280</v>
      </c>
      <c r="I1404" t="s">
        <v>3310</v>
      </c>
    </row>
    <row r="1405" spans="1:9" x14ac:dyDescent="0.15">
      <c r="A1405" t="s">
        <v>5229</v>
      </c>
      <c r="B1405">
        <v>35341</v>
      </c>
      <c r="C1405" t="s">
        <v>4412</v>
      </c>
      <c r="D1405" t="s">
        <v>3312</v>
      </c>
      <c r="E1405" t="s">
        <v>4475</v>
      </c>
      <c r="F1405" t="s">
        <v>3311</v>
      </c>
      <c r="G1405" t="s">
        <v>7630</v>
      </c>
      <c r="H1405" t="s">
        <v>3280</v>
      </c>
      <c r="I1405" t="s">
        <v>3312</v>
      </c>
    </row>
    <row r="1406" spans="1:9" x14ac:dyDescent="0.15">
      <c r="A1406" t="s">
        <v>5276</v>
      </c>
      <c r="B1406">
        <v>35343</v>
      </c>
      <c r="C1406" t="s">
        <v>4412</v>
      </c>
      <c r="D1406" t="s">
        <v>3314</v>
      </c>
      <c r="E1406" t="s">
        <v>4475</v>
      </c>
      <c r="F1406" t="s">
        <v>3313</v>
      </c>
      <c r="G1406" t="s">
        <v>7631</v>
      </c>
      <c r="H1406" t="s">
        <v>3280</v>
      </c>
      <c r="I1406" t="s">
        <v>3314</v>
      </c>
    </row>
    <row r="1407" spans="1:9" x14ac:dyDescent="0.15">
      <c r="A1407" t="s">
        <v>5322</v>
      </c>
      <c r="B1407">
        <v>35344</v>
      </c>
      <c r="C1407" t="s">
        <v>4412</v>
      </c>
      <c r="D1407" t="s">
        <v>3316</v>
      </c>
      <c r="E1407" t="s">
        <v>4475</v>
      </c>
      <c r="F1407" t="s">
        <v>3315</v>
      </c>
      <c r="G1407" t="s">
        <v>7632</v>
      </c>
      <c r="H1407" t="s">
        <v>3280</v>
      </c>
      <c r="I1407" t="s">
        <v>3316</v>
      </c>
    </row>
    <row r="1408" spans="1:9" x14ac:dyDescent="0.15">
      <c r="A1408" t="s">
        <v>5367</v>
      </c>
      <c r="B1408">
        <v>35502</v>
      </c>
      <c r="C1408" t="s">
        <v>4412</v>
      </c>
      <c r="D1408" t="s">
        <v>3318</v>
      </c>
      <c r="E1408" t="s">
        <v>4475</v>
      </c>
      <c r="F1408" t="s">
        <v>3317</v>
      </c>
      <c r="G1408" t="s">
        <v>7633</v>
      </c>
      <c r="H1408" t="s">
        <v>3280</v>
      </c>
      <c r="I1408" t="s">
        <v>3318</v>
      </c>
    </row>
    <row r="1409" spans="1:9" x14ac:dyDescent="0.15">
      <c r="A1409" t="s">
        <v>4462</v>
      </c>
      <c r="B1409">
        <v>36000</v>
      </c>
      <c r="C1409" t="s">
        <v>4413</v>
      </c>
      <c r="D1409" t="s">
        <v>3320</v>
      </c>
      <c r="E1409" t="s">
        <v>4426</v>
      </c>
      <c r="F1409" t="s">
        <v>3319</v>
      </c>
      <c r="G1409" t="s">
        <v>7634</v>
      </c>
      <c r="H1409" t="s">
        <v>3320</v>
      </c>
    </row>
    <row r="1410" spans="1:9" x14ac:dyDescent="0.15">
      <c r="A1410" t="s">
        <v>4511</v>
      </c>
      <c r="B1410">
        <v>36201</v>
      </c>
      <c r="C1410" t="s">
        <v>4413</v>
      </c>
      <c r="D1410" t="s">
        <v>3322</v>
      </c>
      <c r="E1410" t="s">
        <v>4475</v>
      </c>
      <c r="F1410" t="s">
        <v>3321</v>
      </c>
      <c r="G1410" t="s">
        <v>7635</v>
      </c>
      <c r="H1410" t="s">
        <v>3320</v>
      </c>
      <c r="I1410" t="s">
        <v>3322</v>
      </c>
    </row>
    <row r="1411" spans="1:9" x14ac:dyDescent="0.15">
      <c r="A1411" t="s">
        <v>4559</v>
      </c>
      <c r="B1411">
        <v>36202</v>
      </c>
      <c r="C1411" t="s">
        <v>4413</v>
      </c>
      <c r="D1411" t="s">
        <v>3324</v>
      </c>
      <c r="E1411" t="s">
        <v>4475</v>
      </c>
      <c r="F1411" t="s">
        <v>3323</v>
      </c>
      <c r="G1411" t="s">
        <v>7636</v>
      </c>
      <c r="H1411" t="s">
        <v>3320</v>
      </c>
      <c r="I1411" t="s">
        <v>3324</v>
      </c>
    </row>
    <row r="1412" spans="1:9" x14ac:dyDescent="0.15">
      <c r="A1412" t="s">
        <v>4607</v>
      </c>
      <c r="B1412">
        <v>36203</v>
      </c>
      <c r="C1412" t="s">
        <v>4413</v>
      </c>
      <c r="D1412" t="s">
        <v>3326</v>
      </c>
      <c r="E1412" t="s">
        <v>4475</v>
      </c>
      <c r="F1412" t="s">
        <v>3325</v>
      </c>
      <c r="G1412" t="s">
        <v>7637</v>
      </c>
      <c r="H1412" t="s">
        <v>3320</v>
      </c>
      <c r="I1412" t="s">
        <v>3326</v>
      </c>
    </row>
    <row r="1413" spans="1:9" x14ac:dyDescent="0.15">
      <c r="A1413" t="s">
        <v>4655</v>
      </c>
      <c r="B1413">
        <v>36204</v>
      </c>
      <c r="C1413" t="s">
        <v>4413</v>
      </c>
      <c r="D1413" t="s">
        <v>3328</v>
      </c>
      <c r="E1413" t="s">
        <v>4475</v>
      </c>
      <c r="F1413" t="s">
        <v>3327</v>
      </c>
      <c r="G1413" t="s">
        <v>7638</v>
      </c>
      <c r="H1413" t="s">
        <v>3320</v>
      </c>
      <c r="I1413" t="s">
        <v>3328</v>
      </c>
    </row>
    <row r="1414" spans="1:9" x14ac:dyDescent="0.15">
      <c r="A1414" t="s">
        <v>4703</v>
      </c>
      <c r="B1414">
        <v>36205</v>
      </c>
      <c r="C1414" t="s">
        <v>4413</v>
      </c>
      <c r="D1414" t="s">
        <v>3330</v>
      </c>
      <c r="E1414" t="s">
        <v>4475</v>
      </c>
      <c r="F1414" t="s">
        <v>3329</v>
      </c>
      <c r="G1414" t="s">
        <v>7639</v>
      </c>
      <c r="H1414" t="s">
        <v>3320</v>
      </c>
      <c r="I1414" t="s">
        <v>3330</v>
      </c>
    </row>
    <row r="1415" spans="1:9" x14ac:dyDescent="0.15">
      <c r="A1415" t="s">
        <v>4751</v>
      </c>
      <c r="B1415">
        <v>36206</v>
      </c>
      <c r="C1415" t="s">
        <v>4413</v>
      </c>
      <c r="D1415" t="s">
        <v>3332</v>
      </c>
      <c r="E1415" t="s">
        <v>4475</v>
      </c>
      <c r="F1415" t="s">
        <v>3331</v>
      </c>
      <c r="G1415" t="s">
        <v>7640</v>
      </c>
      <c r="H1415" t="s">
        <v>3320</v>
      </c>
      <c r="I1415" t="s">
        <v>3332</v>
      </c>
    </row>
    <row r="1416" spans="1:9" x14ac:dyDescent="0.15">
      <c r="A1416" t="s">
        <v>4799</v>
      </c>
      <c r="B1416">
        <v>36207</v>
      </c>
      <c r="C1416" t="s">
        <v>4413</v>
      </c>
      <c r="D1416" t="s">
        <v>3334</v>
      </c>
      <c r="E1416" t="s">
        <v>4475</v>
      </c>
      <c r="F1416" t="s">
        <v>3333</v>
      </c>
      <c r="G1416" t="s">
        <v>7641</v>
      </c>
      <c r="H1416" t="s">
        <v>3320</v>
      </c>
      <c r="I1416" t="s">
        <v>3334</v>
      </c>
    </row>
    <row r="1417" spans="1:9" x14ac:dyDescent="0.15">
      <c r="A1417" t="s">
        <v>4847</v>
      </c>
      <c r="B1417">
        <v>36208</v>
      </c>
      <c r="C1417" t="s">
        <v>4413</v>
      </c>
      <c r="D1417" t="s">
        <v>3336</v>
      </c>
      <c r="E1417" t="s">
        <v>4475</v>
      </c>
      <c r="F1417" t="s">
        <v>3335</v>
      </c>
      <c r="G1417" t="s">
        <v>7642</v>
      </c>
      <c r="H1417" t="s">
        <v>3320</v>
      </c>
      <c r="I1417" t="s">
        <v>3336</v>
      </c>
    </row>
    <row r="1418" spans="1:9" x14ac:dyDescent="0.15">
      <c r="A1418" t="s">
        <v>4895</v>
      </c>
      <c r="B1418">
        <v>36301</v>
      </c>
      <c r="C1418" t="s">
        <v>4413</v>
      </c>
      <c r="D1418" t="s">
        <v>3338</v>
      </c>
      <c r="E1418" t="s">
        <v>4475</v>
      </c>
      <c r="F1418" t="s">
        <v>3337</v>
      </c>
      <c r="G1418" t="s">
        <v>7643</v>
      </c>
      <c r="H1418" t="s">
        <v>3320</v>
      </c>
      <c r="I1418" t="s">
        <v>3338</v>
      </c>
    </row>
    <row r="1419" spans="1:9" x14ac:dyDescent="0.15">
      <c r="A1419" t="s">
        <v>4943</v>
      </c>
      <c r="B1419">
        <v>36302</v>
      </c>
      <c r="C1419" t="s">
        <v>4413</v>
      </c>
      <c r="D1419" t="s">
        <v>3340</v>
      </c>
      <c r="E1419" t="s">
        <v>4475</v>
      </c>
      <c r="F1419" t="s">
        <v>3339</v>
      </c>
      <c r="G1419" t="s">
        <v>7644</v>
      </c>
      <c r="H1419" t="s">
        <v>3320</v>
      </c>
      <c r="I1419" t="s">
        <v>3340</v>
      </c>
    </row>
    <row r="1420" spans="1:9" x14ac:dyDescent="0.15">
      <c r="A1420" t="s">
        <v>4991</v>
      </c>
      <c r="B1420">
        <v>36321</v>
      </c>
      <c r="C1420" t="s">
        <v>4413</v>
      </c>
      <c r="D1420" t="s">
        <v>3342</v>
      </c>
      <c r="E1420" t="s">
        <v>4475</v>
      </c>
      <c r="F1420" t="s">
        <v>3341</v>
      </c>
      <c r="G1420" t="s">
        <v>7645</v>
      </c>
      <c r="H1420" t="s">
        <v>3320</v>
      </c>
      <c r="I1420" t="s">
        <v>3342</v>
      </c>
    </row>
    <row r="1421" spans="1:9" x14ac:dyDescent="0.15">
      <c r="A1421" t="s">
        <v>5039</v>
      </c>
      <c r="B1421">
        <v>36341</v>
      </c>
      <c r="C1421" t="s">
        <v>4413</v>
      </c>
      <c r="D1421" t="s">
        <v>3344</v>
      </c>
      <c r="E1421" t="s">
        <v>4475</v>
      </c>
      <c r="F1421" t="s">
        <v>3343</v>
      </c>
      <c r="G1421" t="s">
        <v>7646</v>
      </c>
      <c r="H1421" t="s">
        <v>3320</v>
      </c>
      <c r="I1421" t="s">
        <v>3344</v>
      </c>
    </row>
    <row r="1422" spans="1:9" x14ac:dyDescent="0.15">
      <c r="A1422" t="s">
        <v>5087</v>
      </c>
      <c r="B1422">
        <v>36342</v>
      </c>
      <c r="C1422" t="s">
        <v>4413</v>
      </c>
      <c r="D1422" t="s">
        <v>3346</v>
      </c>
      <c r="E1422" t="s">
        <v>4475</v>
      </c>
      <c r="F1422" t="s">
        <v>3345</v>
      </c>
      <c r="G1422" t="s">
        <v>7647</v>
      </c>
      <c r="H1422" t="s">
        <v>3320</v>
      </c>
      <c r="I1422" t="s">
        <v>3346</v>
      </c>
    </row>
    <row r="1423" spans="1:9" x14ac:dyDescent="0.15">
      <c r="A1423" t="s">
        <v>5135</v>
      </c>
      <c r="B1423">
        <v>36368</v>
      </c>
      <c r="C1423" t="s">
        <v>4413</v>
      </c>
      <c r="D1423" t="s">
        <v>3348</v>
      </c>
      <c r="E1423" t="s">
        <v>4475</v>
      </c>
      <c r="F1423" t="s">
        <v>3347</v>
      </c>
      <c r="G1423" t="s">
        <v>7648</v>
      </c>
      <c r="H1423" t="s">
        <v>3320</v>
      </c>
      <c r="I1423" t="s">
        <v>3348</v>
      </c>
    </row>
    <row r="1424" spans="1:9" x14ac:dyDescent="0.15">
      <c r="A1424" t="s">
        <v>5183</v>
      </c>
      <c r="B1424">
        <v>36383</v>
      </c>
      <c r="C1424" t="s">
        <v>4413</v>
      </c>
      <c r="D1424" t="s">
        <v>3350</v>
      </c>
      <c r="E1424" t="s">
        <v>4475</v>
      </c>
      <c r="F1424" t="s">
        <v>3349</v>
      </c>
      <c r="G1424" t="s">
        <v>7649</v>
      </c>
      <c r="H1424" t="s">
        <v>3320</v>
      </c>
      <c r="I1424" t="s">
        <v>3350</v>
      </c>
    </row>
    <row r="1425" spans="1:9" x14ac:dyDescent="0.15">
      <c r="A1425" t="s">
        <v>5230</v>
      </c>
      <c r="B1425">
        <v>36387</v>
      </c>
      <c r="C1425" t="s">
        <v>4413</v>
      </c>
      <c r="D1425" t="s">
        <v>3352</v>
      </c>
      <c r="E1425" t="s">
        <v>4475</v>
      </c>
      <c r="F1425" t="s">
        <v>3351</v>
      </c>
      <c r="G1425" t="s">
        <v>7650</v>
      </c>
      <c r="H1425" t="s">
        <v>3320</v>
      </c>
      <c r="I1425" t="s">
        <v>3352</v>
      </c>
    </row>
    <row r="1426" spans="1:9" x14ac:dyDescent="0.15">
      <c r="A1426" t="s">
        <v>5277</v>
      </c>
      <c r="B1426">
        <v>36388</v>
      </c>
      <c r="C1426" t="s">
        <v>4413</v>
      </c>
      <c r="D1426" t="s">
        <v>3354</v>
      </c>
      <c r="E1426" t="s">
        <v>4475</v>
      </c>
      <c r="F1426" t="s">
        <v>3353</v>
      </c>
      <c r="G1426" t="s">
        <v>7651</v>
      </c>
      <c r="H1426" t="s">
        <v>3320</v>
      </c>
      <c r="I1426" t="s">
        <v>3354</v>
      </c>
    </row>
    <row r="1427" spans="1:9" x14ac:dyDescent="0.15">
      <c r="A1427" t="s">
        <v>5323</v>
      </c>
      <c r="B1427">
        <v>36401</v>
      </c>
      <c r="C1427" t="s">
        <v>4413</v>
      </c>
      <c r="D1427" t="s">
        <v>3356</v>
      </c>
      <c r="E1427" t="s">
        <v>4475</v>
      </c>
      <c r="F1427" t="s">
        <v>3355</v>
      </c>
      <c r="G1427" t="s">
        <v>7652</v>
      </c>
      <c r="H1427" t="s">
        <v>3320</v>
      </c>
      <c r="I1427" t="s">
        <v>3356</v>
      </c>
    </row>
    <row r="1428" spans="1:9" x14ac:dyDescent="0.15">
      <c r="A1428" t="s">
        <v>5368</v>
      </c>
      <c r="B1428">
        <v>36402</v>
      </c>
      <c r="C1428" t="s">
        <v>4413</v>
      </c>
      <c r="D1428" t="s">
        <v>3358</v>
      </c>
      <c r="E1428" t="s">
        <v>4475</v>
      </c>
      <c r="F1428" t="s">
        <v>3357</v>
      </c>
      <c r="G1428" t="s">
        <v>7653</v>
      </c>
      <c r="H1428" t="s">
        <v>3320</v>
      </c>
      <c r="I1428" t="s">
        <v>3358</v>
      </c>
    </row>
    <row r="1429" spans="1:9" x14ac:dyDescent="0.15">
      <c r="A1429" t="s">
        <v>5407</v>
      </c>
      <c r="B1429">
        <v>36403</v>
      </c>
      <c r="C1429" t="s">
        <v>4413</v>
      </c>
      <c r="D1429" t="s">
        <v>3360</v>
      </c>
      <c r="E1429" t="s">
        <v>4475</v>
      </c>
      <c r="F1429" t="s">
        <v>3359</v>
      </c>
      <c r="G1429" t="s">
        <v>7654</v>
      </c>
      <c r="H1429" t="s">
        <v>3320</v>
      </c>
      <c r="I1429" t="s">
        <v>3360</v>
      </c>
    </row>
    <row r="1430" spans="1:9" x14ac:dyDescent="0.15">
      <c r="A1430" t="s">
        <v>5446</v>
      </c>
      <c r="B1430">
        <v>36404</v>
      </c>
      <c r="C1430" t="s">
        <v>4413</v>
      </c>
      <c r="D1430" t="s">
        <v>3362</v>
      </c>
      <c r="E1430" t="s">
        <v>4475</v>
      </c>
      <c r="F1430" t="s">
        <v>3361</v>
      </c>
      <c r="G1430" t="s">
        <v>7655</v>
      </c>
      <c r="H1430" t="s">
        <v>3320</v>
      </c>
      <c r="I1430" t="s">
        <v>3362</v>
      </c>
    </row>
    <row r="1431" spans="1:9" x14ac:dyDescent="0.15">
      <c r="A1431" t="s">
        <v>5483</v>
      </c>
      <c r="B1431">
        <v>36405</v>
      </c>
      <c r="C1431" t="s">
        <v>4413</v>
      </c>
      <c r="D1431" t="s">
        <v>3364</v>
      </c>
      <c r="E1431" t="s">
        <v>4475</v>
      </c>
      <c r="F1431" t="s">
        <v>3363</v>
      </c>
      <c r="G1431" t="s">
        <v>7656</v>
      </c>
      <c r="H1431" t="s">
        <v>3320</v>
      </c>
      <c r="I1431" t="s">
        <v>3364</v>
      </c>
    </row>
    <row r="1432" spans="1:9" x14ac:dyDescent="0.15">
      <c r="A1432" t="s">
        <v>5519</v>
      </c>
      <c r="B1432">
        <v>36468</v>
      </c>
      <c r="C1432" t="s">
        <v>4413</v>
      </c>
      <c r="D1432" t="s">
        <v>3366</v>
      </c>
      <c r="E1432" t="s">
        <v>4475</v>
      </c>
      <c r="F1432" t="s">
        <v>3365</v>
      </c>
      <c r="G1432" t="s">
        <v>7657</v>
      </c>
      <c r="H1432" t="s">
        <v>3320</v>
      </c>
      <c r="I1432" t="s">
        <v>3366</v>
      </c>
    </row>
    <row r="1433" spans="1:9" x14ac:dyDescent="0.15">
      <c r="A1433" t="s">
        <v>5554</v>
      </c>
      <c r="B1433">
        <v>36489</v>
      </c>
      <c r="C1433" t="s">
        <v>4413</v>
      </c>
      <c r="D1433" t="s">
        <v>3368</v>
      </c>
      <c r="E1433" t="s">
        <v>4475</v>
      </c>
      <c r="F1433" t="s">
        <v>3367</v>
      </c>
      <c r="G1433" t="s">
        <v>7658</v>
      </c>
      <c r="H1433" t="s">
        <v>3320</v>
      </c>
      <c r="I1433" t="s">
        <v>3368</v>
      </c>
    </row>
    <row r="1434" spans="1:9" x14ac:dyDescent="0.15">
      <c r="A1434" t="s">
        <v>4463</v>
      </c>
      <c r="B1434">
        <v>37000</v>
      </c>
      <c r="C1434" t="s">
        <v>4414</v>
      </c>
      <c r="D1434" t="s">
        <v>3370</v>
      </c>
      <c r="E1434" t="s">
        <v>4426</v>
      </c>
      <c r="F1434" t="s">
        <v>3369</v>
      </c>
      <c r="G1434" t="s">
        <v>7659</v>
      </c>
      <c r="H1434" t="s">
        <v>3370</v>
      </c>
    </row>
    <row r="1435" spans="1:9" x14ac:dyDescent="0.15">
      <c r="A1435" t="s">
        <v>4512</v>
      </c>
      <c r="B1435">
        <v>37201</v>
      </c>
      <c r="C1435" t="s">
        <v>4414</v>
      </c>
      <c r="D1435" t="s">
        <v>3372</v>
      </c>
      <c r="E1435" t="s">
        <v>4475</v>
      </c>
      <c r="F1435" t="s">
        <v>3371</v>
      </c>
      <c r="G1435" t="s">
        <v>7660</v>
      </c>
      <c r="H1435" t="s">
        <v>3370</v>
      </c>
      <c r="I1435" t="s">
        <v>3372</v>
      </c>
    </row>
    <row r="1436" spans="1:9" x14ac:dyDescent="0.15">
      <c r="A1436" t="s">
        <v>4560</v>
      </c>
      <c r="B1436">
        <v>37202</v>
      </c>
      <c r="C1436" t="s">
        <v>4414</v>
      </c>
      <c r="D1436" t="s">
        <v>3374</v>
      </c>
      <c r="E1436" t="s">
        <v>4475</v>
      </c>
      <c r="F1436" t="s">
        <v>3373</v>
      </c>
      <c r="G1436" t="s">
        <v>7661</v>
      </c>
      <c r="H1436" t="s">
        <v>3370</v>
      </c>
      <c r="I1436" t="s">
        <v>3374</v>
      </c>
    </row>
    <row r="1437" spans="1:9" x14ac:dyDescent="0.15">
      <c r="A1437" t="s">
        <v>4608</v>
      </c>
      <c r="B1437">
        <v>37203</v>
      </c>
      <c r="C1437" t="s">
        <v>4414</v>
      </c>
      <c r="D1437" t="s">
        <v>3376</v>
      </c>
      <c r="E1437" t="s">
        <v>4475</v>
      </c>
      <c r="F1437" t="s">
        <v>3375</v>
      </c>
      <c r="G1437" t="s">
        <v>7662</v>
      </c>
      <c r="H1437" t="s">
        <v>3370</v>
      </c>
      <c r="I1437" t="s">
        <v>3376</v>
      </c>
    </row>
    <row r="1438" spans="1:9" x14ac:dyDescent="0.15">
      <c r="A1438" t="s">
        <v>4656</v>
      </c>
      <c r="B1438">
        <v>37204</v>
      </c>
      <c r="C1438" t="s">
        <v>4414</v>
      </c>
      <c r="D1438" t="s">
        <v>3378</v>
      </c>
      <c r="E1438" t="s">
        <v>4475</v>
      </c>
      <c r="F1438" t="s">
        <v>3377</v>
      </c>
      <c r="G1438" t="s">
        <v>7663</v>
      </c>
      <c r="H1438" t="s">
        <v>3370</v>
      </c>
      <c r="I1438" t="s">
        <v>3378</v>
      </c>
    </row>
    <row r="1439" spans="1:9" x14ac:dyDescent="0.15">
      <c r="A1439" t="s">
        <v>4704</v>
      </c>
      <c r="B1439">
        <v>37205</v>
      </c>
      <c r="C1439" t="s">
        <v>4414</v>
      </c>
      <c r="D1439" t="s">
        <v>3380</v>
      </c>
      <c r="E1439" t="s">
        <v>4475</v>
      </c>
      <c r="F1439" t="s">
        <v>3379</v>
      </c>
      <c r="G1439" t="s">
        <v>7664</v>
      </c>
      <c r="H1439" t="s">
        <v>3370</v>
      </c>
      <c r="I1439" t="s">
        <v>3380</v>
      </c>
    </row>
    <row r="1440" spans="1:9" x14ac:dyDescent="0.15">
      <c r="A1440" t="s">
        <v>4752</v>
      </c>
      <c r="B1440">
        <v>37206</v>
      </c>
      <c r="C1440" t="s">
        <v>4414</v>
      </c>
      <c r="D1440" t="s">
        <v>3382</v>
      </c>
      <c r="E1440" t="s">
        <v>4475</v>
      </c>
      <c r="F1440" t="s">
        <v>3381</v>
      </c>
      <c r="G1440" t="s">
        <v>7665</v>
      </c>
      <c r="H1440" t="s">
        <v>3370</v>
      </c>
      <c r="I1440" t="s">
        <v>3382</v>
      </c>
    </row>
    <row r="1441" spans="1:9" x14ac:dyDescent="0.15">
      <c r="A1441" t="s">
        <v>4800</v>
      </c>
      <c r="B1441">
        <v>37207</v>
      </c>
      <c r="C1441" t="s">
        <v>4414</v>
      </c>
      <c r="D1441" t="s">
        <v>3384</v>
      </c>
      <c r="E1441" t="s">
        <v>4475</v>
      </c>
      <c r="F1441" t="s">
        <v>3383</v>
      </c>
      <c r="G1441" t="s">
        <v>7666</v>
      </c>
      <c r="H1441" t="s">
        <v>3370</v>
      </c>
      <c r="I1441" t="s">
        <v>3384</v>
      </c>
    </row>
    <row r="1442" spans="1:9" x14ac:dyDescent="0.15">
      <c r="A1442" t="s">
        <v>4848</v>
      </c>
      <c r="B1442">
        <v>37208</v>
      </c>
      <c r="C1442" t="s">
        <v>4414</v>
      </c>
      <c r="D1442" t="s">
        <v>3386</v>
      </c>
      <c r="E1442" t="s">
        <v>4475</v>
      </c>
      <c r="F1442" t="s">
        <v>3385</v>
      </c>
      <c r="G1442" t="s">
        <v>7667</v>
      </c>
      <c r="H1442" t="s">
        <v>3370</v>
      </c>
      <c r="I1442" t="s">
        <v>3386</v>
      </c>
    </row>
    <row r="1443" spans="1:9" x14ac:dyDescent="0.15">
      <c r="A1443" t="s">
        <v>4896</v>
      </c>
      <c r="B1443">
        <v>37322</v>
      </c>
      <c r="C1443" t="s">
        <v>4414</v>
      </c>
      <c r="D1443" t="s">
        <v>3388</v>
      </c>
      <c r="E1443" t="s">
        <v>4475</v>
      </c>
      <c r="F1443" t="s">
        <v>3387</v>
      </c>
      <c r="G1443" t="s">
        <v>7668</v>
      </c>
      <c r="H1443" t="s">
        <v>3370</v>
      </c>
      <c r="I1443" t="s">
        <v>3388</v>
      </c>
    </row>
    <row r="1444" spans="1:9" x14ac:dyDescent="0.15">
      <c r="A1444" t="s">
        <v>4944</v>
      </c>
      <c r="B1444">
        <v>37324</v>
      </c>
      <c r="C1444" t="s">
        <v>4414</v>
      </c>
      <c r="D1444" t="s">
        <v>3390</v>
      </c>
      <c r="E1444" t="s">
        <v>4475</v>
      </c>
      <c r="F1444" t="s">
        <v>3389</v>
      </c>
      <c r="G1444" t="s">
        <v>7669</v>
      </c>
      <c r="H1444" t="s">
        <v>3370</v>
      </c>
      <c r="I1444" t="s">
        <v>3390</v>
      </c>
    </row>
    <row r="1445" spans="1:9" x14ac:dyDescent="0.15">
      <c r="A1445" t="s">
        <v>4992</v>
      </c>
      <c r="B1445">
        <v>37341</v>
      </c>
      <c r="C1445" t="s">
        <v>4414</v>
      </c>
      <c r="D1445" t="s">
        <v>3392</v>
      </c>
      <c r="E1445" t="s">
        <v>4475</v>
      </c>
      <c r="F1445" t="s">
        <v>3391</v>
      </c>
      <c r="G1445" t="s">
        <v>7670</v>
      </c>
      <c r="H1445" t="s">
        <v>3370</v>
      </c>
      <c r="I1445" t="s">
        <v>3392</v>
      </c>
    </row>
    <row r="1446" spans="1:9" x14ac:dyDescent="0.15">
      <c r="A1446" t="s">
        <v>5040</v>
      </c>
      <c r="B1446">
        <v>37364</v>
      </c>
      <c r="C1446" t="s">
        <v>4414</v>
      </c>
      <c r="D1446" t="s">
        <v>3394</v>
      </c>
      <c r="E1446" t="s">
        <v>4475</v>
      </c>
      <c r="F1446" t="s">
        <v>3393</v>
      </c>
      <c r="G1446" t="s">
        <v>7671</v>
      </c>
      <c r="H1446" t="s">
        <v>3370</v>
      </c>
      <c r="I1446" t="s">
        <v>3394</v>
      </c>
    </row>
    <row r="1447" spans="1:9" x14ac:dyDescent="0.15">
      <c r="A1447" t="s">
        <v>5088</v>
      </c>
      <c r="B1447">
        <v>37386</v>
      </c>
      <c r="C1447" t="s">
        <v>4414</v>
      </c>
      <c r="D1447" t="s">
        <v>3396</v>
      </c>
      <c r="E1447" t="s">
        <v>4475</v>
      </c>
      <c r="F1447" t="s">
        <v>3395</v>
      </c>
      <c r="G1447" t="s">
        <v>7672</v>
      </c>
      <c r="H1447" t="s">
        <v>3370</v>
      </c>
      <c r="I1447" t="s">
        <v>3396</v>
      </c>
    </row>
    <row r="1448" spans="1:9" x14ac:dyDescent="0.15">
      <c r="A1448" t="s">
        <v>5136</v>
      </c>
      <c r="B1448">
        <v>37387</v>
      </c>
      <c r="C1448" t="s">
        <v>4414</v>
      </c>
      <c r="D1448" t="s">
        <v>3398</v>
      </c>
      <c r="E1448" t="s">
        <v>4475</v>
      </c>
      <c r="F1448" t="s">
        <v>3397</v>
      </c>
      <c r="G1448" t="s">
        <v>7673</v>
      </c>
      <c r="H1448" t="s">
        <v>3370</v>
      </c>
      <c r="I1448" t="s">
        <v>3398</v>
      </c>
    </row>
    <row r="1449" spans="1:9" x14ac:dyDescent="0.15">
      <c r="A1449" t="s">
        <v>5184</v>
      </c>
      <c r="B1449">
        <v>37403</v>
      </c>
      <c r="C1449" t="s">
        <v>4414</v>
      </c>
      <c r="D1449" t="s">
        <v>3400</v>
      </c>
      <c r="E1449" t="s">
        <v>4475</v>
      </c>
      <c r="F1449" t="s">
        <v>3399</v>
      </c>
      <c r="G1449" t="s">
        <v>7674</v>
      </c>
      <c r="H1449" t="s">
        <v>3370</v>
      </c>
      <c r="I1449" t="s">
        <v>3400</v>
      </c>
    </row>
    <row r="1450" spans="1:9" x14ac:dyDescent="0.15">
      <c r="A1450" t="s">
        <v>5231</v>
      </c>
      <c r="B1450">
        <v>37404</v>
      </c>
      <c r="C1450" t="s">
        <v>4414</v>
      </c>
      <c r="D1450" t="s">
        <v>3402</v>
      </c>
      <c r="E1450" t="s">
        <v>4475</v>
      </c>
      <c r="F1450" t="s">
        <v>3401</v>
      </c>
      <c r="G1450" t="s">
        <v>7675</v>
      </c>
      <c r="H1450" t="s">
        <v>3370</v>
      </c>
      <c r="I1450" t="s">
        <v>3402</v>
      </c>
    </row>
    <row r="1451" spans="1:9" x14ac:dyDescent="0.15">
      <c r="A1451" t="s">
        <v>5278</v>
      </c>
      <c r="B1451">
        <v>37406</v>
      </c>
      <c r="C1451" t="s">
        <v>4414</v>
      </c>
      <c r="D1451" t="s">
        <v>3404</v>
      </c>
      <c r="E1451" t="s">
        <v>4475</v>
      </c>
      <c r="F1451" t="s">
        <v>3403</v>
      </c>
      <c r="G1451" t="s">
        <v>7676</v>
      </c>
      <c r="H1451" t="s">
        <v>3370</v>
      </c>
      <c r="I1451" t="s">
        <v>3404</v>
      </c>
    </row>
    <row r="1452" spans="1:9" x14ac:dyDescent="0.15">
      <c r="A1452" t="s">
        <v>4464</v>
      </c>
      <c r="B1452">
        <v>38000</v>
      </c>
      <c r="C1452" t="s">
        <v>4415</v>
      </c>
      <c r="D1452" t="s">
        <v>3406</v>
      </c>
      <c r="E1452" t="s">
        <v>4426</v>
      </c>
      <c r="F1452" t="s">
        <v>3405</v>
      </c>
      <c r="G1452" t="s">
        <v>7677</v>
      </c>
      <c r="H1452" t="s">
        <v>3406</v>
      </c>
    </row>
    <row r="1453" spans="1:9" x14ac:dyDescent="0.15">
      <c r="A1453" t="s">
        <v>4513</v>
      </c>
      <c r="B1453">
        <v>38201</v>
      </c>
      <c r="C1453" t="s">
        <v>4415</v>
      </c>
      <c r="D1453" t="s">
        <v>3408</v>
      </c>
      <c r="E1453" t="s">
        <v>4475</v>
      </c>
      <c r="F1453" t="s">
        <v>3407</v>
      </c>
      <c r="G1453" t="s">
        <v>7678</v>
      </c>
      <c r="H1453" t="s">
        <v>3406</v>
      </c>
      <c r="I1453" t="s">
        <v>3408</v>
      </c>
    </row>
    <row r="1454" spans="1:9" x14ac:dyDescent="0.15">
      <c r="A1454" t="s">
        <v>4561</v>
      </c>
      <c r="B1454">
        <v>38202</v>
      </c>
      <c r="C1454" t="s">
        <v>4415</v>
      </c>
      <c r="D1454" t="s">
        <v>3410</v>
      </c>
      <c r="E1454" t="s">
        <v>4475</v>
      </c>
      <c r="F1454" t="s">
        <v>3409</v>
      </c>
      <c r="G1454" t="s">
        <v>7679</v>
      </c>
      <c r="H1454" t="s">
        <v>3406</v>
      </c>
      <c r="I1454" t="s">
        <v>3410</v>
      </c>
    </row>
    <row r="1455" spans="1:9" x14ac:dyDescent="0.15">
      <c r="A1455" t="s">
        <v>4609</v>
      </c>
      <c r="B1455">
        <v>38203</v>
      </c>
      <c r="C1455" t="s">
        <v>4415</v>
      </c>
      <c r="D1455" t="s">
        <v>3412</v>
      </c>
      <c r="E1455" t="s">
        <v>4475</v>
      </c>
      <c r="F1455" t="s">
        <v>3411</v>
      </c>
      <c r="G1455" t="s">
        <v>7680</v>
      </c>
      <c r="H1455" t="s">
        <v>3406</v>
      </c>
      <c r="I1455" t="s">
        <v>3412</v>
      </c>
    </row>
    <row r="1456" spans="1:9" x14ac:dyDescent="0.15">
      <c r="A1456" t="s">
        <v>4657</v>
      </c>
      <c r="B1456">
        <v>38204</v>
      </c>
      <c r="C1456" t="s">
        <v>4415</v>
      </c>
      <c r="D1456" t="s">
        <v>3414</v>
      </c>
      <c r="E1456" t="s">
        <v>4475</v>
      </c>
      <c r="F1456" t="s">
        <v>3413</v>
      </c>
      <c r="G1456" t="s">
        <v>7681</v>
      </c>
      <c r="H1456" t="s">
        <v>3406</v>
      </c>
      <c r="I1456" t="s">
        <v>3414</v>
      </c>
    </row>
    <row r="1457" spans="1:9" x14ac:dyDescent="0.15">
      <c r="A1457" t="s">
        <v>4705</v>
      </c>
      <c r="B1457">
        <v>38205</v>
      </c>
      <c r="C1457" t="s">
        <v>4415</v>
      </c>
      <c r="D1457" t="s">
        <v>3416</v>
      </c>
      <c r="E1457" t="s">
        <v>4475</v>
      </c>
      <c r="F1457" t="s">
        <v>3415</v>
      </c>
      <c r="G1457" t="s">
        <v>7682</v>
      </c>
      <c r="H1457" t="s">
        <v>3406</v>
      </c>
      <c r="I1457" t="s">
        <v>3416</v>
      </c>
    </row>
    <row r="1458" spans="1:9" x14ac:dyDescent="0.15">
      <c r="A1458" t="s">
        <v>4753</v>
      </c>
      <c r="B1458">
        <v>38206</v>
      </c>
      <c r="C1458" t="s">
        <v>4415</v>
      </c>
      <c r="D1458" t="s">
        <v>3418</v>
      </c>
      <c r="E1458" t="s">
        <v>4475</v>
      </c>
      <c r="F1458" t="s">
        <v>3417</v>
      </c>
      <c r="G1458" t="s">
        <v>7683</v>
      </c>
      <c r="H1458" t="s">
        <v>3406</v>
      </c>
      <c r="I1458" t="s">
        <v>3418</v>
      </c>
    </row>
    <row r="1459" spans="1:9" x14ac:dyDescent="0.15">
      <c r="A1459" t="s">
        <v>4801</v>
      </c>
      <c r="B1459">
        <v>38207</v>
      </c>
      <c r="C1459" t="s">
        <v>4415</v>
      </c>
      <c r="D1459" t="s">
        <v>3420</v>
      </c>
      <c r="E1459" t="s">
        <v>4475</v>
      </c>
      <c r="F1459" t="s">
        <v>3419</v>
      </c>
      <c r="G1459" t="s">
        <v>7684</v>
      </c>
      <c r="H1459" t="s">
        <v>3406</v>
      </c>
      <c r="I1459" t="s">
        <v>3420</v>
      </c>
    </row>
    <row r="1460" spans="1:9" x14ac:dyDescent="0.15">
      <c r="A1460" t="s">
        <v>4849</v>
      </c>
      <c r="B1460">
        <v>38210</v>
      </c>
      <c r="C1460" t="s">
        <v>4415</v>
      </c>
      <c r="D1460" t="s">
        <v>3422</v>
      </c>
      <c r="E1460" t="s">
        <v>4475</v>
      </c>
      <c r="F1460" t="s">
        <v>3421</v>
      </c>
      <c r="G1460" t="s">
        <v>7685</v>
      </c>
      <c r="H1460" t="s">
        <v>3406</v>
      </c>
      <c r="I1460" t="s">
        <v>3422</v>
      </c>
    </row>
    <row r="1461" spans="1:9" x14ac:dyDescent="0.15">
      <c r="A1461" t="s">
        <v>4897</v>
      </c>
      <c r="B1461">
        <v>38213</v>
      </c>
      <c r="C1461" t="s">
        <v>4415</v>
      </c>
      <c r="D1461" t="s">
        <v>3424</v>
      </c>
      <c r="E1461" t="s">
        <v>4475</v>
      </c>
      <c r="F1461" t="s">
        <v>3423</v>
      </c>
      <c r="G1461" t="s">
        <v>7686</v>
      </c>
      <c r="H1461" t="s">
        <v>3406</v>
      </c>
      <c r="I1461" t="s">
        <v>3424</v>
      </c>
    </row>
    <row r="1462" spans="1:9" x14ac:dyDescent="0.15">
      <c r="A1462" t="s">
        <v>4945</v>
      </c>
      <c r="B1462">
        <v>38214</v>
      </c>
      <c r="C1462" t="s">
        <v>4415</v>
      </c>
      <c r="D1462" t="s">
        <v>3426</v>
      </c>
      <c r="E1462" t="s">
        <v>4475</v>
      </c>
      <c r="F1462" t="s">
        <v>3425</v>
      </c>
      <c r="G1462" t="s">
        <v>7687</v>
      </c>
      <c r="H1462" t="s">
        <v>3406</v>
      </c>
      <c r="I1462" t="s">
        <v>3426</v>
      </c>
    </row>
    <row r="1463" spans="1:9" x14ac:dyDescent="0.15">
      <c r="A1463" t="s">
        <v>4993</v>
      </c>
      <c r="B1463">
        <v>38215</v>
      </c>
      <c r="C1463" t="s">
        <v>4415</v>
      </c>
      <c r="D1463" t="s">
        <v>3428</v>
      </c>
      <c r="E1463" t="s">
        <v>4475</v>
      </c>
      <c r="F1463" t="s">
        <v>3427</v>
      </c>
      <c r="G1463" t="s">
        <v>7688</v>
      </c>
      <c r="H1463" t="s">
        <v>3406</v>
      </c>
      <c r="I1463" t="s">
        <v>3428</v>
      </c>
    </row>
    <row r="1464" spans="1:9" x14ac:dyDescent="0.15">
      <c r="A1464" t="s">
        <v>5041</v>
      </c>
      <c r="B1464">
        <v>38356</v>
      </c>
      <c r="C1464" t="s">
        <v>4415</v>
      </c>
      <c r="D1464" t="s">
        <v>3430</v>
      </c>
      <c r="E1464" t="s">
        <v>4475</v>
      </c>
      <c r="F1464" t="s">
        <v>3429</v>
      </c>
      <c r="G1464" t="s">
        <v>7689</v>
      </c>
      <c r="H1464" t="s">
        <v>3406</v>
      </c>
      <c r="I1464" t="s">
        <v>3430</v>
      </c>
    </row>
    <row r="1465" spans="1:9" x14ac:dyDescent="0.15">
      <c r="A1465" t="s">
        <v>5089</v>
      </c>
      <c r="B1465">
        <v>38386</v>
      </c>
      <c r="C1465" t="s">
        <v>4415</v>
      </c>
      <c r="D1465" t="s">
        <v>3432</v>
      </c>
      <c r="E1465" t="s">
        <v>4475</v>
      </c>
      <c r="F1465" t="s">
        <v>3431</v>
      </c>
      <c r="G1465" t="s">
        <v>7690</v>
      </c>
      <c r="H1465" t="s">
        <v>3406</v>
      </c>
      <c r="I1465" t="s">
        <v>3432</v>
      </c>
    </row>
    <row r="1466" spans="1:9" x14ac:dyDescent="0.15">
      <c r="A1466" t="s">
        <v>5137</v>
      </c>
      <c r="B1466">
        <v>38401</v>
      </c>
      <c r="C1466" t="s">
        <v>4415</v>
      </c>
      <c r="D1466" t="s">
        <v>607</v>
      </c>
      <c r="E1466" t="s">
        <v>4475</v>
      </c>
      <c r="F1466" t="s">
        <v>3433</v>
      </c>
      <c r="G1466" t="s">
        <v>7691</v>
      </c>
      <c r="H1466" t="s">
        <v>3406</v>
      </c>
      <c r="I1466" t="s">
        <v>607</v>
      </c>
    </row>
    <row r="1467" spans="1:9" x14ac:dyDescent="0.15">
      <c r="A1467" t="s">
        <v>5185</v>
      </c>
      <c r="B1467">
        <v>38402</v>
      </c>
      <c r="C1467" t="s">
        <v>4415</v>
      </c>
      <c r="D1467" t="s">
        <v>3435</v>
      </c>
      <c r="E1467" t="s">
        <v>4475</v>
      </c>
      <c r="F1467" t="s">
        <v>3434</v>
      </c>
      <c r="G1467" t="s">
        <v>7692</v>
      </c>
      <c r="H1467" t="s">
        <v>3406</v>
      </c>
      <c r="I1467" t="s">
        <v>3435</v>
      </c>
    </row>
    <row r="1468" spans="1:9" x14ac:dyDescent="0.15">
      <c r="A1468" t="s">
        <v>5232</v>
      </c>
      <c r="B1468">
        <v>38422</v>
      </c>
      <c r="C1468" t="s">
        <v>4415</v>
      </c>
      <c r="D1468" t="s">
        <v>3437</v>
      </c>
      <c r="E1468" t="s">
        <v>4475</v>
      </c>
      <c r="F1468" t="s">
        <v>3436</v>
      </c>
      <c r="G1468" t="s">
        <v>7693</v>
      </c>
      <c r="H1468" t="s">
        <v>3406</v>
      </c>
      <c r="I1468" t="s">
        <v>3437</v>
      </c>
    </row>
    <row r="1469" spans="1:9" x14ac:dyDescent="0.15">
      <c r="A1469" t="s">
        <v>5279</v>
      </c>
      <c r="B1469">
        <v>38442</v>
      </c>
      <c r="C1469" t="s">
        <v>4415</v>
      </c>
      <c r="D1469" t="s">
        <v>3439</v>
      </c>
      <c r="E1469" t="s">
        <v>4475</v>
      </c>
      <c r="F1469" t="s">
        <v>3438</v>
      </c>
      <c r="G1469" t="s">
        <v>7694</v>
      </c>
      <c r="H1469" t="s">
        <v>3406</v>
      </c>
      <c r="I1469" t="s">
        <v>3439</v>
      </c>
    </row>
    <row r="1470" spans="1:9" x14ac:dyDescent="0.15">
      <c r="A1470" t="s">
        <v>5324</v>
      </c>
      <c r="B1470">
        <v>38484</v>
      </c>
      <c r="C1470" t="s">
        <v>4415</v>
      </c>
      <c r="D1470" t="s">
        <v>3441</v>
      </c>
      <c r="E1470" t="s">
        <v>4475</v>
      </c>
      <c r="F1470" t="s">
        <v>3440</v>
      </c>
      <c r="G1470" t="s">
        <v>7695</v>
      </c>
      <c r="H1470" t="s">
        <v>3406</v>
      </c>
      <c r="I1470" t="s">
        <v>3441</v>
      </c>
    </row>
    <row r="1471" spans="1:9" x14ac:dyDescent="0.15">
      <c r="A1471" t="s">
        <v>5369</v>
      </c>
      <c r="B1471">
        <v>38488</v>
      </c>
      <c r="C1471" t="s">
        <v>4415</v>
      </c>
      <c r="D1471" t="s">
        <v>3443</v>
      </c>
      <c r="E1471" t="s">
        <v>4475</v>
      </c>
      <c r="F1471" t="s">
        <v>3442</v>
      </c>
      <c r="G1471" t="s">
        <v>7696</v>
      </c>
      <c r="H1471" t="s">
        <v>3406</v>
      </c>
      <c r="I1471" t="s">
        <v>3443</v>
      </c>
    </row>
    <row r="1472" spans="1:9" x14ac:dyDescent="0.15">
      <c r="A1472" t="s">
        <v>5408</v>
      </c>
      <c r="B1472">
        <v>38506</v>
      </c>
      <c r="C1472" t="s">
        <v>4415</v>
      </c>
      <c r="D1472" t="s">
        <v>3445</v>
      </c>
      <c r="E1472" t="s">
        <v>4475</v>
      </c>
      <c r="F1472" t="s">
        <v>3444</v>
      </c>
      <c r="G1472" t="s">
        <v>7697</v>
      </c>
      <c r="H1472" t="s">
        <v>3406</v>
      </c>
      <c r="I1472" t="s">
        <v>3445</v>
      </c>
    </row>
    <row r="1473" spans="1:9" x14ac:dyDescent="0.15">
      <c r="A1473" t="s">
        <v>4465</v>
      </c>
      <c r="B1473">
        <v>39000</v>
      </c>
      <c r="C1473" t="s">
        <v>4416</v>
      </c>
      <c r="D1473" t="s">
        <v>3447</v>
      </c>
      <c r="E1473" t="s">
        <v>4426</v>
      </c>
      <c r="F1473" t="s">
        <v>3446</v>
      </c>
      <c r="G1473" t="s">
        <v>7698</v>
      </c>
      <c r="H1473" t="s">
        <v>3447</v>
      </c>
    </row>
    <row r="1474" spans="1:9" x14ac:dyDescent="0.15">
      <c r="A1474" t="s">
        <v>4514</v>
      </c>
      <c r="B1474">
        <v>39201</v>
      </c>
      <c r="C1474" t="s">
        <v>4416</v>
      </c>
      <c r="D1474" t="s">
        <v>3449</v>
      </c>
      <c r="E1474" t="s">
        <v>4475</v>
      </c>
      <c r="F1474" t="s">
        <v>3448</v>
      </c>
      <c r="G1474" t="s">
        <v>7699</v>
      </c>
      <c r="H1474" t="s">
        <v>3447</v>
      </c>
      <c r="I1474" t="s">
        <v>3449</v>
      </c>
    </row>
    <row r="1475" spans="1:9" x14ac:dyDescent="0.15">
      <c r="A1475" t="s">
        <v>4562</v>
      </c>
      <c r="B1475">
        <v>39202</v>
      </c>
      <c r="C1475" t="s">
        <v>4416</v>
      </c>
      <c r="D1475" t="s">
        <v>3451</v>
      </c>
      <c r="E1475" t="s">
        <v>4475</v>
      </c>
      <c r="F1475" t="s">
        <v>3450</v>
      </c>
      <c r="G1475" t="s">
        <v>7700</v>
      </c>
      <c r="H1475" t="s">
        <v>3447</v>
      </c>
      <c r="I1475" t="s">
        <v>3451</v>
      </c>
    </row>
    <row r="1476" spans="1:9" x14ac:dyDescent="0.15">
      <c r="A1476" t="s">
        <v>4610</v>
      </c>
      <c r="B1476">
        <v>39203</v>
      </c>
      <c r="C1476" t="s">
        <v>4416</v>
      </c>
      <c r="D1476" t="s">
        <v>3453</v>
      </c>
      <c r="E1476" t="s">
        <v>4475</v>
      </c>
      <c r="F1476" t="s">
        <v>3452</v>
      </c>
      <c r="G1476" t="s">
        <v>7701</v>
      </c>
      <c r="H1476" t="s">
        <v>3447</v>
      </c>
      <c r="I1476" t="s">
        <v>3453</v>
      </c>
    </row>
    <row r="1477" spans="1:9" x14ac:dyDescent="0.15">
      <c r="A1477" t="s">
        <v>4658</v>
      </c>
      <c r="B1477">
        <v>39204</v>
      </c>
      <c r="C1477" t="s">
        <v>4416</v>
      </c>
      <c r="D1477" t="s">
        <v>3455</v>
      </c>
      <c r="E1477" t="s">
        <v>4475</v>
      </c>
      <c r="F1477" t="s">
        <v>3454</v>
      </c>
      <c r="G1477" t="s">
        <v>7702</v>
      </c>
      <c r="H1477" t="s">
        <v>3447</v>
      </c>
      <c r="I1477" t="s">
        <v>3455</v>
      </c>
    </row>
    <row r="1478" spans="1:9" x14ac:dyDescent="0.15">
      <c r="A1478" t="s">
        <v>4706</v>
      </c>
      <c r="B1478">
        <v>39205</v>
      </c>
      <c r="C1478" t="s">
        <v>4416</v>
      </c>
      <c r="D1478" t="s">
        <v>3457</v>
      </c>
      <c r="E1478" t="s">
        <v>4475</v>
      </c>
      <c r="F1478" t="s">
        <v>3456</v>
      </c>
      <c r="G1478" t="s">
        <v>7703</v>
      </c>
      <c r="H1478" t="s">
        <v>3447</v>
      </c>
      <c r="I1478" t="s">
        <v>3457</v>
      </c>
    </row>
    <row r="1479" spans="1:9" x14ac:dyDescent="0.15">
      <c r="A1479" t="s">
        <v>4754</v>
      </c>
      <c r="B1479">
        <v>39206</v>
      </c>
      <c r="C1479" t="s">
        <v>4416</v>
      </c>
      <c r="D1479" t="s">
        <v>3459</v>
      </c>
      <c r="E1479" t="s">
        <v>4475</v>
      </c>
      <c r="F1479" t="s">
        <v>3458</v>
      </c>
      <c r="G1479" t="s">
        <v>7704</v>
      </c>
      <c r="H1479" t="s">
        <v>3447</v>
      </c>
      <c r="I1479" t="s">
        <v>3459</v>
      </c>
    </row>
    <row r="1480" spans="1:9" x14ac:dyDescent="0.15">
      <c r="A1480" t="s">
        <v>4802</v>
      </c>
      <c r="B1480">
        <v>39208</v>
      </c>
      <c r="C1480" t="s">
        <v>4416</v>
      </c>
      <c r="D1480" t="s">
        <v>3461</v>
      </c>
      <c r="E1480" t="s">
        <v>4475</v>
      </c>
      <c r="F1480" t="s">
        <v>3460</v>
      </c>
      <c r="G1480" t="s">
        <v>7705</v>
      </c>
      <c r="H1480" t="s">
        <v>3447</v>
      </c>
      <c r="I1480" t="s">
        <v>3461</v>
      </c>
    </row>
    <row r="1481" spans="1:9" x14ac:dyDescent="0.15">
      <c r="A1481" t="s">
        <v>4850</v>
      </c>
      <c r="B1481">
        <v>39209</v>
      </c>
      <c r="C1481" t="s">
        <v>4416</v>
      </c>
      <c r="D1481" t="s">
        <v>3463</v>
      </c>
      <c r="E1481" t="s">
        <v>4475</v>
      </c>
      <c r="F1481" t="s">
        <v>3462</v>
      </c>
      <c r="G1481" t="s">
        <v>7706</v>
      </c>
      <c r="H1481" t="s">
        <v>3447</v>
      </c>
      <c r="I1481" t="s">
        <v>3463</v>
      </c>
    </row>
    <row r="1482" spans="1:9" x14ac:dyDescent="0.15">
      <c r="A1482" t="s">
        <v>4898</v>
      </c>
      <c r="B1482">
        <v>39210</v>
      </c>
      <c r="C1482" t="s">
        <v>4416</v>
      </c>
      <c r="D1482" t="s">
        <v>3465</v>
      </c>
      <c r="E1482" t="s">
        <v>4475</v>
      </c>
      <c r="F1482" t="s">
        <v>3464</v>
      </c>
      <c r="G1482" t="s">
        <v>7707</v>
      </c>
      <c r="H1482" t="s">
        <v>3447</v>
      </c>
      <c r="I1482" t="s">
        <v>3465</v>
      </c>
    </row>
    <row r="1483" spans="1:9" x14ac:dyDescent="0.15">
      <c r="A1483" t="s">
        <v>4946</v>
      </c>
      <c r="B1483">
        <v>39211</v>
      </c>
      <c r="C1483" t="s">
        <v>4416</v>
      </c>
      <c r="D1483" t="s">
        <v>3467</v>
      </c>
      <c r="E1483" t="s">
        <v>4475</v>
      </c>
      <c r="F1483" t="s">
        <v>3466</v>
      </c>
      <c r="G1483" t="s">
        <v>7708</v>
      </c>
      <c r="H1483" t="s">
        <v>3447</v>
      </c>
      <c r="I1483" t="s">
        <v>3467</v>
      </c>
    </row>
    <row r="1484" spans="1:9" x14ac:dyDescent="0.15">
      <c r="A1484" t="s">
        <v>4994</v>
      </c>
      <c r="B1484">
        <v>39212</v>
      </c>
      <c r="C1484" t="s">
        <v>4416</v>
      </c>
      <c r="D1484" t="s">
        <v>3469</v>
      </c>
      <c r="E1484" t="s">
        <v>4475</v>
      </c>
      <c r="F1484" t="s">
        <v>3468</v>
      </c>
      <c r="G1484" t="s">
        <v>7709</v>
      </c>
      <c r="H1484" t="s">
        <v>3447</v>
      </c>
      <c r="I1484" t="s">
        <v>3469</v>
      </c>
    </row>
    <row r="1485" spans="1:9" x14ac:dyDescent="0.15">
      <c r="A1485" t="s">
        <v>5042</v>
      </c>
      <c r="B1485">
        <v>39301</v>
      </c>
      <c r="C1485" t="s">
        <v>4416</v>
      </c>
      <c r="D1485" t="s">
        <v>3471</v>
      </c>
      <c r="E1485" t="s">
        <v>4475</v>
      </c>
      <c r="F1485" t="s">
        <v>3470</v>
      </c>
      <c r="G1485" t="s">
        <v>7710</v>
      </c>
      <c r="H1485" t="s">
        <v>3447</v>
      </c>
      <c r="I1485" t="s">
        <v>3471</v>
      </c>
    </row>
    <row r="1486" spans="1:9" x14ac:dyDescent="0.15">
      <c r="A1486" t="s">
        <v>5090</v>
      </c>
      <c r="B1486">
        <v>39302</v>
      </c>
      <c r="C1486" t="s">
        <v>4416</v>
      </c>
      <c r="D1486" t="s">
        <v>3473</v>
      </c>
      <c r="E1486" t="s">
        <v>4475</v>
      </c>
      <c r="F1486" t="s">
        <v>3472</v>
      </c>
      <c r="G1486" t="s">
        <v>7711</v>
      </c>
      <c r="H1486" t="s">
        <v>3447</v>
      </c>
      <c r="I1486" t="s">
        <v>3473</v>
      </c>
    </row>
    <row r="1487" spans="1:9" x14ac:dyDescent="0.15">
      <c r="A1487" t="s">
        <v>5138</v>
      </c>
      <c r="B1487">
        <v>39303</v>
      </c>
      <c r="C1487" t="s">
        <v>4416</v>
      </c>
      <c r="D1487" t="s">
        <v>3475</v>
      </c>
      <c r="E1487" t="s">
        <v>4475</v>
      </c>
      <c r="F1487" t="s">
        <v>3474</v>
      </c>
      <c r="G1487" t="s">
        <v>7712</v>
      </c>
      <c r="H1487" t="s">
        <v>3447</v>
      </c>
      <c r="I1487" t="s">
        <v>3475</v>
      </c>
    </row>
    <row r="1488" spans="1:9" x14ac:dyDescent="0.15">
      <c r="A1488" t="s">
        <v>5186</v>
      </c>
      <c r="B1488">
        <v>39304</v>
      </c>
      <c r="C1488" t="s">
        <v>4416</v>
      </c>
      <c r="D1488" t="s">
        <v>3477</v>
      </c>
      <c r="E1488" t="s">
        <v>4475</v>
      </c>
      <c r="F1488" t="s">
        <v>3476</v>
      </c>
      <c r="G1488" t="s">
        <v>7713</v>
      </c>
      <c r="H1488" t="s">
        <v>3447</v>
      </c>
      <c r="I1488" t="s">
        <v>3477</v>
      </c>
    </row>
    <row r="1489" spans="1:9" x14ac:dyDescent="0.15">
      <c r="A1489" t="s">
        <v>5233</v>
      </c>
      <c r="B1489">
        <v>39305</v>
      </c>
      <c r="C1489" t="s">
        <v>4416</v>
      </c>
      <c r="D1489" t="s">
        <v>3479</v>
      </c>
      <c r="E1489" t="s">
        <v>4475</v>
      </c>
      <c r="F1489" t="s">
        <v>3478</v>
      </c>
      <c r="G1489" t="s">
        <v>7714</v>
      </c>
      <c r="H1489" t="s">
        <v>3447</v>
      </c>
      <c r="I1489" t="s">
        <v>3479</v>
      </c>
    </row>
    <row r="1490" spans="1:9" x14ac:dyDescent="0.15">
      <c r="A1490" t="s">
        <v>5280</v>
      </c>
      <c r="B1490">
        <v>39306</v>
      </c>
      <c r="C1490" t="s">
        <v>4416</v>
      </c>
      <c r="D1490" t="s">
        <v>3481</v>
      </c>
      <c r="E1490" t="s">
        <v>4475</v>
      </c>
      <c r="F1490" t="s">
        <v>3480</v>
      </c>
      <c r="G1490" t="s">
        <v>7715</v>
      </c>
      <c r="H1490" t="s">
        <v>3447</v>
      </c>
      <c r="I1490" t="s">
        <v>3481</v>
      </c>
    </row>
    <row r="1491" spans="1:9" x14ac:dyDescent="0.15">
      <c r="A1491" t="s">
        <v>5325</v>
      </c>
      <c r="B1491">
        <v>39307</v>
      </c>
      <c r="C1491" t="s">
        <v>4416</v>
      </c>
      <c r="D1491" t="s">
        <v>3483</v>
      </c>
      <c r="E1491" t="s">
        <v>4475</v>
      </c>
      <c r="F1491" t="s">
        <v>3482</v>
      </c>
      <c r="G1491" t="s">
        <v>7716</v>
      </c>
      <c r="H1491" t="s">
        <v>3447</v>
      </c>
      <c r="I1491" t="s">
        <v>3483</v>
      </c>
    </row>
    <row r="1492" spans="1:9" x14ac:dyDescent="0.15">
      <c r="A1492" t="s">
        <v>5370</v>
      </c>
      <c r="B1492">
        <v>39341</v>
      </c>
      <c r="C1492" t="s">
        <v>4416</v>
      </c>
      <c r="D1492" t="s">
        <v>3485</v>
      </c>
      <c r="E1492" t="s">
        <v>4475</v>
      </c>
      <c r="F1492" t="s">
        <v>3484</v>
      </c>
      <c r="G1492" t="s">
        <v>7717</v>
      </c>
      <c r="H1492" t="s">
        <v>3447</v>
      </c>
      <c r="I1492" t="s">
        <v>3485</v>
      </c>
    </row>
    <row r="1493" spans="1:9" x14ac:dyDescent="0.15">
      <c r="A1493" t="s">
        <v>5409</v>
      </c>
      <c r="B1493">
        <v>39344</v>
      </c>
      <c r="C1493" t="s">
        <v>4416</v>
      </c>
      <c r="D1493" t="s">
        <v>3487</v>
      </c>
      <c r="E1493" t="s">
        <v>4475</v>
      </c>
      <c r="F1493" t="s">
        <v>3486</v>
      </c>
      <c r="G1493" t="s">
        <v>7718</v>
      </c>
      <c r="H1493" t="s">
        <v>3447</v>
      </c>
      <c r="I1493" t="s">
        <v>3487</v>
      </c>
    </row>
    <row r="1494" spans="1:9" x14ac:dyDescent="0.15">
      <c r="A1494" t="s">
        <v>5447</v>
      </c>
      <c r="B1494">
        <v>39363</v>
      </c>
      <c r="C1494" t="s">
        <v>4416</v>
      </c>
      <c r="D1494" t="s">
        <v>3489</v>
      </c>
      <c r="E1494" t="s">
        <v>4475</v>
      </c>
      <c r="F1494" t="s">
        <v>3488</v>
      </c>
      <c r="G1494" t="s">
        <v>7719</v>
      </c>
      <c r="H1494" t="s">
        <v>3447</v>
      </c>
      <c r="I1494" t="s">
        <v>3489</v>
      </c>
    </row>
    <row r="1495" spans="1:9" x14ac:dyDescent="0.15">
      <c r="A1495" t="s">
        <v>5484</v>
      </c>
      <c r="B1495">
        <v>39364</v>
      </c>
      <c r="C1495" t="s">
        <v>4416</v>
      </c>
      <c r="D1495" t="s">
        <v>3491</v>
      </c>
      <c r="E1495" t="s">
        <v>4475</v>
      </c>
      <c r="F1495" t="s">
        <v>3490</v>
      </c>
      <c r="G1495" t="s">
        <v>7720</v>
      </c>
      <c r="H1495" t="s">
        <v>3447</v>
      </c>
      <c r="I1495" t="s">
        <v>3491</v>
      </c>
    </row>
    <row r="1496" spans="1:9" x14ac:dyDescent="0.15">
      <c r="A1496" t="s">
        <v>5520</v>
      </c>
      <c r="B1496">
        <v>39386</v>
      </c>
      <c r="C1496" t="s">
        <v>4416</v>
      </c>
      <c r="D1496" t="s">
        <v>3493</v>
      </c>
      <c r="E1496" t="s">
        <v>4475</v>
      </c>
      <c r="F1496" t="s">
        <v>3492</v>
      </c>
      <c r="G1496" t="s">
        <v>7721</v>
      </c>
      <c r="H1496" t="s">
        <v>3447</v>
      </c>
      <c r="I1496" t="s">
        <v>3493</v>
      </c>
    </row>
    <row r="1497" spans="1:9" x14ac:dyDescent="0.15">
      <c r="A1497" t="s">
        <v>5555</v>
      </c>
      <c r="B1497">
        <v>39387</v>
      </c>
      <c r="C1497" t="s">
        <v>4416</v>
      </c>
      <c r="D1497" t="s">
        <v>3495</v>
      </c>
      <c r="E1497" t="s">
        <v>4475</v>
      </c>
      <c r="F1497" t="s">
        <v>3494</v>
      </c>
      <c r="G1497" t="s">
        <v>7722</v>
      </c>
      <c r="H1497" t="s">
        <v>3447</v>
      </c>
      <c r="I1497" t="s">
        <v>3495</v>
      </c>
    </row>
    <row r="1498" spans="1:9" x14ac:dyDescent="0.15">
      <c r="A1498" t="s">
        <v>5589</v>
      </c>
      <c r="B1498">
        <v>39401</v>
      </c>
      <c r="C1498" t="s">
        <v>4416</v>
      </c>
      <c r="D1498" t="s">
        <v>3497</v>
      </c>
      <c r="E1498" t="s">
        <v>4475</v>
      </c>
      <c r="F1498" t="s">
        <v>3496</v>
      </c>
      <c r="G1498" t="s">
        <v>7723</v>
      </c>
      <c r="H1498" t="s">
        <v>3447</v>
      </c>
      <c r="I1498" t="s">
        <v>3497</v>
      </c>
    </row>
    <row r="1499" spans="1:9" x14ac:dyDescent="0.15">
      <c r="A1499" t="s">
        <v>5621</v>
      </c>
      <c r="B1499">
        <v>39402</v>
      </c>
      <c r="C1499" t="s">
        <v>4416</v>
      </c>
      <c r="D1499" t="s">
        <v>3499</v>
      </c>
      <c r="E1499" t="s">
        <v>4475</v>
      </c>
      <c r="F1499" t="s">
        <v>3498</v>
      </c>
      <c r="G1499" t="s">
        <v>7724</v>
      </c>
      <c r="H1499" t="s">
        <v>3447</v>
      </c>
      <c r="I1499" t="s">
        <v>3499</v>
      </c>
    </row>
    <row r="1500" spans="1:9" x14ac:dyDescent="0.15">
      <c r="A1500" t="s">
        <v>5652</v>
      </c>
      <c r="B1500">
        <v>39403</v>
      </c>
      <c r="C1500" t="s">
        <v>4416</v>
      </c>
      <c r="D1500" t="s">
        <v>3501</v>
      </c>
      <c r="E1500" t="s">
        <v>4475</v>
      </c>
      <c r="F1500" t="s">
        <v>3500</v>
      </c>
      <c r="G1500" t="s">
        <v>7725</v>
      </c>
      <c r="H1500" t="s">
        <v>3447</v>
      </c>
      <c r="I1500" t="s">
        <v>3501</v>
      </c>
    </row>
    <row r="1501" spans="1:9" x14ac:dyDescent="0.15">
      <c r="A1501" t="s">
        <v>5680</v>
      </c>
      <c r="B1501">
        <v>39405</v>
      </c>
      <c r="C1501" t="s">
        <v>4416</v>
      </c>
      <c r="D1501" t="s">
        <v>7726</v>
      </c>
      <c r="E1501" t="s">
        <v>4475</v>
      </c>
      <c r="F1501" t="s">
        <v>3502</v>
      </c>
      <c r="G1501" t="s">
        <v>7727</v>
      </c>
      <c r="H1501" t="s">
        <v>3447</v>
      </c>
      <c r="I1501" t="s">
        <v>3503</v>
      </c>
    </row>
    <row r="1502" spans="1:9" x14ac:dyDescent="0.15">
      <c r="A1502" t="s">
        <v>5708</v>
      </c>
      <c r="B1502">
        <v>39410</v>
      </c>
      <c r="C1502" t="s">
        <v>4416</v>
      </c>
      <c r="D1502" t="s">
        <v>3505</v>
      </c>
      <c r="E1502" t="s">
        <v>4475</v>
      </c>
      <c r="F1502" t="s">
        <v>3504</v>
      </c>
      <c r="G1502" t="s">
        <v>7728</v>
      </c>
      <c r="H1502" t="s">
        <v>3447</v>
      </c>
      <c r="I1502" t="s">
        <v>3505</v>
      </c>
    </row>
    <row r="1503" spans="1:9" x14ac:dyDescent="0.15">
      <c r="A1503" t="s">
        <v>5735</v>
      </c>
      <c r="B1503">
        <v>39411</v>
      </c>
      <c r="C1503" t="s">
        <v>4416</v>
      </c>
      <c r="D1503" t="s">
        <v>3507</v>
      </c>
      <c r="E1503" t="s">
        <v>4475</v>
      </c>
      <c r="F1503" t="s">
        <v>3506</v>
      </c>
      <c r="G1503" t="s">
        <v>7729</v>
      </c>
      <c r="H1503" t="s">
        <v>3447</v>
      </c>
      <c r="I1503" t="s">
        <v>3507</v>
      </c>
    </row>
    <row r="1504" spans="1:9" x14ac:dyDescent="0.15">
      <c r="A1504" t="s">
        <v>5760</v>
      </c>
      <c r="B1504">
        <v>39412</v>
      </c>
      <c r="C1504" t="s">
        <v>4416</v>
      </c>
      <c r="D1504" t="s">
        <v>3509</v>
      </c>
      <c r="E1504" t="s">
        <v>4475</v>
      </c>
      <c r="F1504" t="s">
        <v>3508</v>
      </c>
      <c r="G1504" t="s">
        <v>7730</v>
      </c>
      <c r="H1504" t="s">
        <v>3447</v>
      </c>
      <c r="I1504" t="s">
        <v>3509</v>
      </c>
    </row>
    <row r="1505" spans="1:9" x14ac:dyDescent="0.15">
      <c r="A1505" t="s">
        <v>5785</v>
      </c>
      <c r="B1505">
        <v>39424</v>
      </c>
      <c r="C1505" t="s">
        <v>4416</v>
      </c>
      <c r="D1505" t="s">
        <v>3511</v>
      </c>
      <c r="E1505" t="s">
        <v>4475</v>
      </c>
      <c r="F1505" t="s">
        <v>3510</v>
      </c>
      <c r="G1505" t="s">
        <v>7731</v>
      </c>
      <c r="H1505" t="s">
        <v>3447</v>
      </c>
      <c r="I1505" t="s">
        <v>3511</v>
      </c>
    </row>
    <row r="1506" spans="1:9" x14ac:dyDescent="0.15">
      <c r="A1506" t="s">
        <v>5810</v>
      </c>
      <c r="B1506">
        <v>39427</v>
      </c>
      <c r="C1506" t="s">
        <v>4416</v>
      </c>
      <c r="D1506" t="s">
        <v>3513</v>
      </c>
      <c r="E1506" t="s">
        <v>4475</v>
      </c>
      <c r="F1506" t="s">
        <v>3512</v>
      </c>
      <c r="G1506" t="s">
        <v>7732</v>
      </c>
      <c r="H1506" t="s">
        <v>3447</v>
      </c>
      <c r="I1506" t="s">
        <v>3513</v>
      </c>
    </row>
    <row r="1507" spans="1:9" x14ac:dyDescent="0.15">
      <c r="A1507" t="s">
        <v>5833</v>
      </c>
      <c r="B1507">
        <v>39428</v>
      </c>
      <c r="C1507" t="s">
        <v>4416</v>
      </c>
      <c r="D1507" t="s">
        <v>3515</v>
      </c>
      <c r="E1507" t="s">
        <v>4475</v>
      </c>
      <c r="F1507" t="s">
        <v>3514</v>
      </c>
      <c r="G1507" t="s">
        <v>7733</v>
      </c>
      <c r="H1507" t="s">
        <v>3447</v>
      </c>
      <c r="I1507" t="s">
        <v>3515</v>
      </c>
    </row>
    <row r="1508" spans="1:9" x14ac:dyDescent="0.15">
      <c r="A1508" t="s">
        <v>4466</v>
      </c>
      <c r="B1508">
        <v>40000</v>
      </c>
      <c r="C1508" t="s">
        <v>4417</v>
      </c>
      <c r="D1508" t="s">
        <v>3517</v>
      </c>
      <c r="E1508" t="s">
        <v>4426</v>
      </c>
      <c r="F1508" t="s">
        <v>3516</v>
      </c>
      <c r="G1508" t="s">
        <v>7734</v>
      </c>
      <c r="H1508" t="s">
        <v>3517</v>
      </c>
    </row>
    <row r="1509" spans="1:9" x14ac:dyDescent="0.15">
      <c r="A1509" t="s">
        <v>4515</v>
      </c>
      <c r="B1509">
        <v>40100</v>
      </c>
      <c r="C1509" t="s">
        <v>4417</v>
      </c>
      <c r="D1509" t="s">
        <v>3519</v>
      </c>
      <c r="E1509" t="s">
        <v>4475</v>
      </c>
      <c r="F1509" t="s">
        <v>3518</v>
      </c>
      <c r="G1509" t="s">
        <v>7735</v>
      </c>
      <c r="H1509" t="s">
        <v>3517</v>
      </c>
      <c r="I1509" t="s">
        <v>3519</v>
      </c>
    </row>
    <row r="1510" spans="1:9" x14ac:dyDescent="0.15">
      <c r="A1510" t="s">
        <v>4563</v>
      </c>
      <c r="B1510">
        <v>40130</v>
      </c>
      <c r="C1510" t="s">
        <v>4417</v>
      </c>
      <c r="D1510" t="s">
        <v>3521</v>
      </c>
      <c r="E1510" t="s">
        <v>4475</v>
      </c>
      <c r="F1510" t="s">
        <v>3520</v>
      </c>
      <c r="G1510" t="s">
        <v>7736</v>
      </c>
      <c r="H1510" t="s">
        <v>3517</v>
      </c>
      <c r="I1510" t="s">
        <v>3521</v>
      </c>
    </row>
    <row r="1511" spans="1:9" x14ac:dyDescent="0.15">
      <c r="A1511" t="s">
        <v>4611</v>
      </c>
      <c r="B1511">
        <v>40202</v>
      </c>
      <c r="C1511" t="s">
        <v>4417</v>
      </c>
      <c r="D1511" t="s">
        <v>3523</v>
      </c>
      <c r="E1511" t="s">
        <v>4475</v>
      </c>
      <c r="F1511" t="s">
        <v>3522</v>
      </c>
      <c r="G1511" t="s">
        <v>7737</v>
      </c>
      <c r="H1511" t="s">
        <v>3517</v>
      </c>
      <c r="I1511" t="s">
        <v>3523</v>
      </c>
    </row>
    <row r="1512" spans="1:9" x14ac:dyDescent="0.15">
      <c r="A1512" t="s">
        <v>4659</v>
      </c>
      <c r="B1512">
        <v>40203</v>
      </c>
      <c r="C1512" t="s">
        <v>4417</v>
      </c>
      <c r="D1512" t="s">
        <v>3525</v>
      </c>
      <c r="E1512" t="s">
        <v>4475</v>
      </c>
      <c r="F1512" t="s">
        <v>3524</v>
      </c>
      <c r="G1512" t="s">
        <v>7738</v>
      </c>
      <c r="H1512" t="s">
        <v>3517</v>
      </c>
      <c r="I1512" t="s">
        <v>3525</v>
      </c>
    </row>
    <row r="1513" spans="1:9" x14ac:dyDescent="0.15">
      <c r="A1513" t="s">
        <v>4707</v>
      </c>
      <c r="B1513">
        <v>40204</v>
      </c>
      <c r="C1513" t="s">
        <v>4417</v>
      </c>
      <c r="D1513" t="s">
        <v>3527</v>
      </c>
      <c r="E1513" t="s">
        <v>4475</v>
      </c>
      <c r="F1513" t="s">
        <v>3526</v>
      </c>
      <c r="G1513" t="s">
        <v>7739</v>
      </c>
      <c r="H1513" t="s">
        <v>3517</v>
      </c>
      <c r="I1513" t="s">
        <v>3527</v>
      </c>
    </row>
    <row r="1514" spans="1:9" x14ac:dyDescent="0.15">
      <c r="A1514" t="s">
        <v>4755</v>
      </c>
      <c r="B1514">
        <v>40205</v>
      </c>
      <c r="C1514" t="s">
        <v>4417</v>
      </c>
      <c r="D1514" t="s">
        <v>3529</v>
      </c>
      <c r="E1514" t="s">
        <v>4475</v>
      </c>
      <c r="F1514" t="s">
        <v>3528</v>
      </c>
      <c r="G1514" t="s">
        <v>7740</v>
      </c>
      <c r="H1514" t="s">
        <v>3517</v>
      </c>
      <c r="I1514" t="s">
        <v>3529</v>
      </c>
    </row>
    <row r="1515" spans="1:9" x14ac:dyDescent="0.15">
      <c r="A1515" t="s">
        <v>4803</v>
      </c>
      <c r="B1515">
        <v>40206</v>
      </c>
      <c r="C1515" t="s">
        <v>4417</v>
      </c>
      <c r="D1515" t="s">
        <v>3531</v>
      </c>
      <c r="E1515" t="s">
        <v>4475</v>
      </c>
      <c r="F1515" t="s">
        <v>3530</v>
      </c>
      <c r="G1515" t="s">
        <v>7741</v>
      </c>
      <c r="H1515" t="s">
        <v>3517</v>
      </c>
      <c r="I1515" t="s">
        <v>3531</v>
      </c>
    </row>
    <row r="1516" spans="1:9" x14ac:dyDescent="0.15">
      <c r="A1516" t="s">
        <v>4851</v>
      </c>
      <c r="B1516">
        <v>40207</v>
      </c>
      <c r="C1516" t="s">
        <v>4417</v>
      </c>
      <c r="D1516" t="s">
        <v>3533</v>
      </c>
      <c r="E1516" t="s">
        <v>4475</v>
      </c>
      <c r="F1516" t="s">
        <v>3532</v>
      </c>
      <c r="G1516" t="s">
        <v>7742</v>
      </c>
      <c r="H1516" t="s">
        <v>3517</v>
      </c>
      <c r="I1516" t="s">
        <v>3533</v>
      </c>
    </row>
    <row r="1517" spans="1:9" x14ac:dyDescent="0.15">
      <c r="A1517" t="s">
        <v>4899</v>
      </c>
      <c r="B1517">
        <v>40210</v>
      </c>
      <c r="C1517" t="s">
        <v>4417</v>
      </c>
      <c r="D1517" t="s">
        <v>3535</v>
      </c>
      <c r="E1517" t="s">
        <v>4475</v>
      </c>
      <c r="F1517" t="s">
        <v>3534</v>
      </c>
      <c r="G1517" t="s">
        <v>7743</v>
      </c>
      <c r="H1517" t="s">
        <v>3517</v>
      </c>
      <c r="I1517" t="s">
        <v>3535</v>
      </c>
    </row>
    <row r="1518" spans="1:9" x14ac:dyDescent="0.15">
      <c r="A1518" t="s">
        <v>4947</v>
      </c>
      <c r="B1518">
        <v>40211</v>
      </c>
      <c r="C1518" t="s">
        <v>4417</v>
      </c>
      <c r="D1518" t="s">
        <v>3537</v>
      </c>
      <c r="E1518" t="s">
        <v>4475</v>
      </c>
      <c r="F1518" t="s">
        <v>3536</v>
      </c>
      <c r="G1518" t="s">
        <v>7744</v>
      </c>
      <c r="H1518" t="s">
        <v>3517</v>
      </c>
      <c r="I1518" t="s">
        <v>3537</v>
      </c>
    </row>
    <row r="1519" spans="1:9" x14ac:dyDescent="0.15">
      <c r="A1519" t="s">
        <v>4995</v>
      </c>
      <c r="B1519">
        <v>40212</v>
      </c>
      <c r="C1519" t="s">
        <v>4417</v>
      </c>
      <c r="D1519" t="s">
        <v>3539</v>
      </c>
      <c r="E1519" t="s">
        <v>4475</v>
      </c>
      <c r="F1519" t="s">
        <v>3538</v>
      </c>
      <c r="G1519" t="s">
        <v>7745</v>
      </c>
      <c r="H1519" t="s">
        <v>3517</v>
      </c>
      <c r="I1519" t="s">
        <v>3539</v>
      </c>
    </row>
    <row r="1520" spans="1:9" x14ac:dyDescent="0.15">
      <c r="A1520" t="s">
        <v>5043</v>
      </c>
      <c r="B1520">
        <v>40213</v>
      </c>
      <c r="C1520" t="s">
        <v>4417</v>
      </c>
      <c r="D1520" t="s">
        <v>3541</v>
      </c>
      <c r="E1520" t="s">
        <v>4475</v>
      </c>
      <c r="F1520" t="s">
        <v>3540</v>
      </c>
      <c r="G1520" t="s">
        <v>7746</v>
      </c>
      <c r="H1520" t="s">
        <v>3517</v>
      </c>
      <c r="I1520" t="s">
        <v>3541</v>
      </c>
    </row>
    <row r="1521" spans="1:9" x14ac:dyDescent="0.15">
      <c r="A1521" t="s">
        <v>5091</v>
      </c>
      <c r="B1521">
        <v>40214</v>
      </c>
      <c r="C1521" t="s">
        <v>4417</v>
      </c>
      <c r="D1521" t="s">
        <v>3543</v>
      </c>
      <c r="E1521" t="s">
        <v>4475</v>
      </c>
      <c r="F1521" t="s">
        <v>3542</v>
      </c>
      <c r="G1521" t="s">
        <v>7747</v>
      </c>
      <c r="H1521" t="s">
        <v>3517</v>
      </c>
      <c r="I1521" t="s">
        <v>3543</v>
      </c>
    </row>
    <row r="1522" spans="1:9" x14ac:dyDescent="0.15">
      <c r="A1522" t="s">
        <v>5139</v>
      </c>
      <c r="B1522">
        <v>40215</v>
      </c>
      <c r="C1522" t="s">
        <v>4417</v>
      </c>
      <c r="D1522" t="s">
        <v>3545</v>
      </c>
      <c r="E1522" t="s">
        <v>4475</v>
      </c>
      <c r="F1522" t="s">
        <v>3544</v>
      </c>
      <c r="G1522" t="s">
        <v>7748</v>
      </c>
      <c r="H1522" t="s">
        <v>3517</v>
      </c>
      <c r="I1522" t="s">
        <v>3545</v>
      </c>
    </row>
    <row r="1523" spans="1:9" x14ac:dyDescent="0.15">
      <c r="A1523" t="s">
        <v>5187</v>
      </c>
      <c r="B1523">
        <v>40216</v>
      </c>
      <c r="C1523" t="s">
        <v>4417</v>
      </c>
      <c r="D1523" t="s">
        <v>3547</v>
      </c>
      <c r="E1523" t="s">
        <v>4475</v>
      </c>
      <c r="F1523" t="s">
        <v>3546</v>
      </c>
      <c r="G1523" t="s">
        <v>7749</v>
      </c>
      <c r="H1523" t="s">
        <v>3517</v>
      </c>
      <c r="I1523" t="s">
        <v>3547</v>
      </c>
    </row>
    <row r="1524" spans="1:9" x14ac:dyDescent="0.15">
      <c r="A1524" t="s">
        <v>5234</v>
      </c>
      <c r="B1524">
        <v>40217</v>
      </c>
      <c r="C1524" t="s">
        <v>4417</v>
      </c>
      <c r="D1524" t="s">
        <v>3549</v>
      </c>
      <c r="E1524" t="s">
        <v>4475</v>
      </c>
      <c r="F1524" t="s">
        <v>3548</v>
      </c>
      <c r="G1524" t="s">
        <v>7750</v>
      </c>
      <c r="H1524" t="s">
        <v>3517</v>
      </c>
      <c r="I1524" t="s">
        <v>3549</v>
      </c>
    </row>
    <row r="1525" spans="1:9" x14ac:dyDescent="0.15">
      <c r="A1525" t="s">
        <v>5281</v>
      </c>
      <c r="B1525">
        <v>40218</v>
      </c>
      <c r="C1525" t="s">
        <v>4417</v>
      </c>
      <c r="D1525" t="s">
        <v>3551</v>
      </c>
      <c r="E1525" t="s">
        <v>4475</v>
      </c>
      <c r="F1525" t="s">
        <v>3550</v>
      </c>
      <c r="G1525" t="s">
        <v>7751</v>
      </c>
      <c r="H1525" t="s">
        <v>3517</v>
      </c>
      <c r="I1525" t="s">
        <v>3551</v>
      </c>
    </row>
    <row r="1526" spans="1:9" x14ac:dyDescent="0.15">
      <c r="A1526" t="s">
        <v>5326</v>
      </c>
      <c r="B1526">
        <v>40219</v>
      </c>
      <c r="C1526" t="s">
        <v>4417</v>
      </c>
      <c r="D1526" t="s">
        <v>3553</v>
      </c>
      <c r="E1526" t="s">
        <v>4475</v>
      </c>
      <c r="F1526" t="s">
        <v>3552</v>
      </c>
      <c r="G1526" t="s">
        <v>7752</v>
      </c>
      <c r="H1526" t="s">
        <v>3517</v>
      </c>
      <c r="I1526" t="s">
        <v>3553</v>
      </c>
    </row>
    <row r="1527" spans="1:9" x14ac:dyDescent="0.15">
      <c r="A1527" t="s">
        <v>5371</v>
      </c>
      <c r="B1527">
        <v>40220</v>
      </c>
      <c r="C1527" t="s">
        <v>4417</v>
      </c>
      <c r="D1527" t="s">
        <v>3555</v>
      </c>
      <c r="E1527" t="s">
        <v>4475</v>
      </c>
      <c r="F1527" t="s">
        <v>3554</v>
      </c>
      <c r="G1527" t="s">
        <v>7753</v>
      </c>
      <c r="H1527" t="s">
        <v>3517</v>
      </c>
      <c r="I1527" t="s">
        <v>3555</v>
      </c>
    </row>
    <row r="1528" spans="1:9" x14ac:dyDescent="0.15">
      <c r="A1528" t="s">
        <v>5410</v>
      </c>
      <c r="B1528">
        <v>40221</v>
      </c>
      <c r="C1528" t="s">
        <v>4417</v>
      </c>
      <c r="D1528" t="s">
        <v>3557</v>
      </c>
      <c r="E1528" t="s">
        <v>4475</v>
      </c>
      <c r="F1528" t="s">
        <v>3556</v>
      </c>
      <c r="G1528" t="s">
        <v>7754</v>
      </c>
      <c r="H1528" t="s">
        <v>3517</v>
      </c>
      <c r="I1528" t="s">
        <v>3557</v>
      </c>
    </row>
    <row r="1529" spans="1:9" x14ac:dyDescent="0.15">
      <c r="A1529" t="s">
        <v>5448</v>
      </c>
      <c r="B1529">
        <v>40223</v>
      </c>
      <c r="C1529" t="s">
        <v>4417</v>
      </c>
      <c r="D1529" t="s">
        <v>3559</v>
      </c>
      <c r="E1529" t="s">
        <v>4475</v>
      </c>
      <c r="F1529" t="s">
        <v>3558</v>
      </c>
      <c r="G1529" t="s">
        <v>7755</v>
      </c>
      <c r="H1529" t="s">
        <v>3517</v>
      </c>
      <c r="I1529" t="s">
        <v>3559</v>
      </c>
    </row>
    <row r="1530" spans="1:9" x14ac:dyDescent="0.15">
      <c r="A1530" t="s">
        <v>5485</v>
      </c>
      <c r="B1530">
        <v>40224</v>
      </c>
      <c r="C1530" t="s">
        <v>4417</v>
      </c>
      <c r="D1530" t="s">
        <v>3561</v>
      </c>
      <c r="E1530" t="s">
        <v>4475</v>
      </c>
      <c r="F1530" t="s">
        <v>3560</v>
      </c>
      <c r="G1530" t="s">
        <v>7756</v>
      </c>
      <c r="H1530" t="s">
        <v>3517</v>
      </c>
      <c r="I1530" t="s">
        <v>3561</v>
      </c>
    </row>
    <row r="1531" spans="1:9" x14ac:dyDescent="0.15">
      <c r="A1531" t="s">
        <v>5521</v>
      </c>
      <c r="B1531">
        <v>40225</v>
      </c>
      <c r="C1531" t="s">
        <v>4417</v>
      </c>
      <c r="D1531" t="s">
        <v>3563</v>
      </c>
      <c r="E1531" t="s">
        <v>4475</v>
      </c>
      <c r="F1531" t="s">
        <v>3562</v>
      </c>
      <c r="G1531" t="s">
        <v>7757</v>
      </c>
      <c r="H1531" t="s">
        <v>3517</v>
      </c>
      <c r="I1531" t="s">
        <v>3563</v>
      </c>
    </row>
    <row r="1532" spans="1:9" x14ac:dyDescent="0.15">
      <c r="A1532" t="s">
        <v>5556</v>
      </c>
      <c r="B1532">
        <v>40226</v>
      </c>
      <c r="C1532" t="s">
        <v>4417</v>
      </c>
      <c r="D1532" t="s">
        <v>3565</v>
      </c>
      <c r="E1532" t="s">
        <v>4475</v>
      </c>
      <c r="F1532" t="s">
        <v>3564</v>
      </c>
      <c r="G1532" t="s">
        <v>7758</v>
      </c>
      <c r="H1532" t="s">
        <v>3517</v>
      </c>
      <c r="I1532" t="s">
        <v>3565</v>
      </c>
    </row>
    <row r="1533" spans="1:9" x14ac:dyDescent="0.15">
      <c r="A1533" t="s">
        <v>5590</v>
      </c>
      <c r="B1533">
        <v>40227</v>
      </c>
      <c r="C1533" t="s">
        <v>4417</v>
      </c>
      <c r="D1533" t="s">
        <v>3567</v>
      </c>
      <c r="E1533" t="s">
        <v>4475</v>
      </c>
      <c r="F1533" t="s">
        <v>3566</v>
      </c>
      <c r="G1533" t="s">
        <v>7759</v>
      </c>
      <c r="H1533" t="s">
        <v>3517</v>
      </c>
      <c r="I1533" t="s">
        <v>3567</v>
      </c>
    </row>
    <row r="1534" spans="1:9" x14ac:dyDescent="0.15">
      <c r="A1534" t="s">
        <v>5622</v>
      </c>
      <c r="B1534">
        <v>40228</v>
      </c>
      <c r="C1534" t="s">
        <v>4417</v>
      </c>
      <c r="D1534" t="s">
        <v>3569</v>
      </c>
      <c r="E1534" t="s">
        <v>4475</v>
      </c>
      <c r="F1534" t="s">
        <v>3568</v>
      </c>
      <c r="G1534" t="s">
        <v>7760</v>
      </c>
      <c r="H1534" t="s">
        <v>3517</v>
      </c>
      <c r="I1534" t="s">
        <v>3569</v>
      </c>
    </row>
    <row r="1535" spans="1:9" x14ac:dyDescent="0.15">
      <c r="A1535" t="s">
        <v>5653</v>
      </c>
      <c r="B1535">
        <v>40229</v>
      </c>
      <c r="C1535" t="s">
        <v>4417</v>
      </c>
      <c r="D1535" t="s">
        <v>3571</v>
      </c>
      <c r="E1535" t="s">
        <v>4475</v>
      </c>
      <c r="F1535" t="s">
        <v>3570</v>
      </c>
      <c r="G1535" t="s">
        <v>7761</v>
      </c>
      <c r="H1535" t="s">
        <v>3517</v>
      </c>
      <c r="I1535" t="s">
        <v>3571</v>
      </c>
    </row>
    <row r="1536" spans="1:9" x14ac:dyDescent="0.15">
      <c r="A1536" t="s">
        <v>5681</v>
      </c>
      <c r="B1536">
        <v>40230</v>
      </c>
      <c r="C1536" t="s">
        <v>4417</v>
      </c>
      <c r="D1536" t="s">
        <v>3573</v>
      </c>
      <c r="E1536" t="s">
        <v>4475</v>
      </c>
      <c r="F1536" t="s">
        <v>3572</v>
      </c>
      <c r="G1536" t="s">
        <v>7762</v>
      </c>
      <c r="H1536" t="s">
        <v>3517</v>
      </c>
      <c r="I1536" t="s">
        <v>3573</v>
      </c>
    </row>
    <row r="1537" spans="1:9" x14ac:dyDescent="0.15">
      <c r="A1537" t="s">
        <v>5709</v>
      </c>
      <c r="B1537">
        <v>40231</v>
      </c>
      <c r="C1537" t="s">
        <v>4417</v>
      </c>
      <c r="D1537" t="s">
        <v>3575</v>
      </c>
      <c r="E1537" t="s">
        <v>4475</v>
      </c>
      <c r="F1537" t="s">
        <v>3574</v>
      </c>
      <c r="G1537" t="s">
        <v>7763</v>
      </c>
      <c r="H1537" t="s">
        <v>7764</v>
      </c>
      <c r="I1537" t="s">
        <v>7765</v>
      </c>
    </row>
    <row r="1538" spans="1:9" x14ac:dyDescent="0.15">
      <c r="A1538" t="s">
        <v>5736</v>
      </c>
      <c r="B1538">
        <v>40341</v>
      </c>
      <c r="C1538" t="s">
        <v>4417</v>
      </c>
      <c r="D1538" t="s">
        <v>3577</v>
      </c>
      <c r="E1538" t="s">
        <v>4475</v>
      </c>
      <c r="F1538" t="s">
        <v>3576</v>
      </c>
      <c r="G1538" t="s">
        <v>7766</v>
      </c>
      <c r="H1538" t="s">
        <v>3517</v>
      </c>
      <c r="I1538" t="s">
        <v>3577</v>
      </c>
    </row>
    <row r="1539" spans="1:9" x14ac:dyDescent="0.15">
      <c r="A1539" t="s">
        <v>5761</v>
      </c>
      <c r="B1539">
        <v>40342</v>
      </c>
      <c r="C1539" t="s">
        <v>4417</v>
      </c>
      <c r="D1539" t="s">
        <v>3579</v>
      </c>
      <c r="E1539" t="s">
        <v>4475</v>
      </c>
      <c r="F1539" t="s">
        <v>3578</v>
      </c>
      <c r="G1539" t="s">
        <v>7767</v>
      </c>
      <c r="H1539" t="s">
        <v>3517</v>
      </c>
      <c r="I1539" t="s">
        <v>3579</v>
      </c>
    </row>
    <row r="1540" spans="1:9" x14ac:dyDescent="0.15">
      <c r="A1540" t="s">
        <v>5786</v>
      </c>
      <c r="B1540">
        <v>40343</v>
      </c>
      <c r="C1540" t="s">
        <v>4417</v>
      </c>
      <c r="D1540" t="s">
        <v>3581</v>
      </c>
      <c r="E1540" t="s">
        <v>4475</v>
      </c>
      <c r="F1540" t="s">
        <v>3580</v>
      </c>
      <c r="G1540" t="s">
        <v>7768</v>
      </c>
      <c r="H1540" t="s">
        <v>3517</v>
      </c>
      <c r="I1540" t="s">
        <v>3581</v>
      </c>
    </row>
    <row r="1541" spans="1:9" x14ac:dyDescent="0.15">
      <c r="A1541" t="s">
        <v>5811</v>
      </c>
      <c r="B1541">
        <v>40344</v>
      </c>
      <c r="C1541" t="s">
        <v>4417</v>
      </c>
      <c r="D1541" t="s">
        <v>3583</v>
      </c>
      <c r="E1541" t="s">
        <v>4475</v>
      </c>
      <c r="F1541" t="s">
        <v>3582</v>
      </c>
      <c r="G1541" t="s">
        <v>7769</v>
      </c>
      <c r="H1541" t="s">
        <v>3517</v>
      </c>
      <c r="I1541" t="s">
        <v>3583</v>
      </c>
    </row>
    <row r="1542" spans="1:9" x14ac:dyDescent="0.15">
      <c r="A1542" t="s">
        <v>5834</v>
      </c>
      <c r="B1542">
        <v>40345</v>
      </c>
      <c r="C1542" t="s">
        <v>4417</v>
      </c>
      <c r="D1542" t="s">
        <v>3585</v>
      </c>
      <c r="E1542" t="s">
        <v>4475</v>
      </c>
      <c r="F1542" t="s">
        <v>3584</v>
      </c>
      <c r="G1542" t="s">
        <v>7770</v>
      </c>
      <c r="H1542" t="s">
        <v>3517</v>
      </c>
      <c r="I1542" t="s">
        <v>3585</v>
      </c>
    </row>
    <row r="1543" spans="1:9" x14ac:dyDescent="0.15">
      <c r="A1543" t="s">
        <v>5856</v>
      </c>
      <c r="B1543">
        <v>40348</v>
      </c>
      <c r="C1543" t="s">
        <v>4417</v>
      </c>
      <c r="D1543" t="s">
        <v>3587</v>
      </c>
      <c r="E1543" t="s">
        <v>4475</v>
      </c>
      <c r="F1543" t="s">
        <v>3586</v>
      </c>
      <c r="G1543" t="s">
        <v>7771</v>
      </c>
      <c r="H1543" t="s">
        <v>3517</v>
      </c>
      <c r="I1543" t="s">
        <v>3587</v>
      </c>
    </row>
    <row r="1544" spans="1:9" x14ac:dyDescent="0.15">
      <c r="A1544" t="s">
        <v>5874</v>
      </c>
      <c r="B1544">
        <v>40349</v>
      </c>
      <c r="C1544" t="s">
        <v>4417</v>
      </c>
      <c r="D1544" t="s">
        <v>3589</v>
      </c>
      <c r="E1544" t="s">
        <v>4475</v>
      </c>
      <c r="F1544" t="s">
        <v>3588</v>
      </c>
      <c r="G1544" t="s">
        <v>7772</v>
      </c>
      <c r="H1544" t="s">
        <v>3517</v>
      </c>
      <c r="I1544" t="s">
        <v>3589</v>
      </c>
    </row>
    <row r="1545" spans="1:9" x14ac:dyDescent="0.15">
      <c r="A1545" t="s">
        <v>5892</v>
      </c>
      <c r="B1545">
        <v>40381</v>
      </c>
      <c r="C1545" t="s">
        <v>4417</v>
      </c>
      <c r="D1545" t="s">
        <v>3591</v>
      </c>
      <c r="E1545" t="s">
        <v>4475</v>
      </c>
      <c r="F1545" t="s">
        <v>3590</v>
      </c>
      <c r="G1545" t="s">
        <v>7773</v>
      </c>
      <c r="H1545" t="s">
        <v>3517</v>
      </c>
      <c r="I1545" t="s">
        <v>3591</v>
      </c>
    </row>
    <row r="1546" spans="1:9" x14ac:dyDescent="0.15">
      <c r="A1546" t="s">
        <v>5910</v>
      </c>
      <c r="B1546">
        <v>40382</v>
      </c>
      <c r="C1546" t="s">
        <v>4417</v>
      </c>
      <c r="D1546" t="s">
        <v>3593</v>
      </c>
      <c r="E1546" t="s">
        <v>4475</v>
      </c>
      <c r="F1546" t="s">
        <v>3592</v>
      </c>
      <c r="G1546" t="s">
        <v>7774</v>
      </c>
      <c r="H1546" t="s">
        <v>3517</v>
      </c>
      <c r="I1546" t="s">
        <v>3593</v>
      </c>
    </row>
    <row r="1547" spans="1:9" x14ac:dyDescent="0.15">
      <c r="A1547" t="s">
        <v>5928</v>
      </c>
      <c r="B1547">
        <v>40383</v>
      </c>
      <c r="C1547" t="s">
        <v>4417</v>
      </c>
      <c r="D1547" t="s">
        <v>3595</v>
      </c>
      <c r="E1547" t="s">
        <v>4475</v>
      </c>
      <c r="F1547" t="s">
        <v>3594</v>
      </c>
      <c r="G1547" t="s">
        <v>7775</v>
      </c>
      <c r="H1547" t="s">
        <v>3517</v>
      </c>
      <c r="I1547" t="s">
        <v>3595</v>
      </c>
    </row>
    <row r="1548" spans="1:9" x14ac:dyDescent="0.15">
      <c r="A1548" t="s">
        <v>5945</v>
      </c>
      <c r="B1548">
        <v>40384</v>
      </c>
      <c r="C1548" t="s">
        <v>4417</v>
      </c>
      <c r="D1548" t="s">
        <v>3597</v>
      </c>
      <c r="E1548" t="s">
        <v>4475</v>
      </c>
      <c r="F1548" t="s">
        <v>3596</v>
      </c>
      <c r="G1548" t="s">
        <v>7776</v>
      </c>
      <c r="H1548" t="s">
        <v>3517</v>
      </c>
      <c r="I1548" t="s">
        <v>3597</v>
      </c>
    </row>
    <row r="1549" spans="1:9" x14ac:dyDescent="0.15">
      <c r="A1549" t="s">
        <v>5961</v>
      </c>
      <c r="B1549">
        <v>40401</v>
      </c>
      <c r="C1549" t="s">
        <v>4417</v>
      </c>
      <c r="D1549" t="s">
        <v>3599</v>
      </c>
      <c r="E1549" t="s">
        <v>4475</v>
      </c>
      <c r="F1549" t="s">
        <v>3598</v>
      </c>
      <c r="G1549" t="s">
        <v>7777</v>
      </c>
      <c r="H1549" t="s">
        <v>3517</v>
      </c>
      <c r="I1549" t="s">
        <v>3599</v>
      </c>
    </row>
    <row r="1550" spans="1:9" x14ac:dyDescent="0.15">
      <c r="A1550" t="s">
        <v>5976</v>
      </c>
      <c r="B1550">
        <v>40402</v>
      </c>
      <c r="C1550" t="s">
        <v>4417</v>
      </c>
      <c r="D1550" t="s">
        <v>3601</v>
      </c>
      <c r="E1550" t="s">
        <v>4475</v>
      </c>
      <c r="F1550" t="s">
        <v>3600</v>
      </c>
      <c r="G1550" t="s">
        <v>7778</v>
      </c>
      <c r="H1550" t="s">
        <v>3517</v>
      </c>
      <c r="I1550" t="s">
        <v>3601</v>
      </c>
    </row>
    <row r="1551" spans="1:9" x14ac:dyDescent="0.15">
      <c r="A1551" t="s">
        <v>5989</v>
      </c>
      <c r="B1551">
        <v>40421</v>
      </c>
      <c r="C1551" t="s">
        <v>4417</v>
      </c>
      <c r="D1551" t="s">
        <v>3603</v>
      </c>
      <c r="E1551" t="s">
        <v>4475</v>
      </c>
      <c r="F1551" t="s">
        <v>3602</v>
      </c>
      <c r="G1551" t="s">
        <v>7779</v>
      </c>
      <c r="H1551" t="s">
        <v>3517</v>
      </c>
      <c r="I1551" t="s">
        <v>3603</v>
      </c>
    </row>
    <row r="1552" spans="1:9" x14ac:dyDescent="0.15">
      <c r="A1552" t="s">
        <v>6001</v>
      </c>
      <c r="B1552">
        <v>40447</v>
      </c>
      <c r="C1552" t="s">
        <v>4417</v>
      </c>
      <c r="D1552" t="s">
        <v>3605</v>
      </c>
      <c r="E1552" t="s">
        <v>4475</v>
      </c>
      <c r="F1552" t="s">
        <v>3604</v>
      </c>
      <c r="G1552" t="s">
        <v>7780</v>
      </c>
      <c r="H1552" t="s">
        <v>3517</v>
      </c>
      <c r="I1552" t="s">
        <v>3605</v>
      </c>
    </row>
    <row r="1553" spans="1:9" x14ac:dyDescent="0.15">
      <c r="A1553" t="s">
        <v>6011</v>
      </c>
      <c r="B1553">
        <v>40448</v>
      </c>
      <c r="C1553" t="s">
        <v>4417</v>
      </c>
      <c r="D1553" t="s">
        <v>3607</v>
      </c>
      <c r="E1553" t="s">
        <v>4475</v>
      </c>
      <c r="F1553" t="s">
        <v>3606</v>
      </c>
      <c r="G1553" t="s">
        <v>7781</v>
      </c>
      <c r="H1553" t="s">
        <v>3517</v>
      </c>
      <c r="I1553" t="s">
        <v>3607</v>
      </c>
    </row>
    <row r="1554" spans="1:9" x14ac:dyDescent="0.15">
      <c r="A1554" t="s">
        <v>6021</v>
      </c>
      <c r="B1554">
        <v>40503</v>
      </c>
      <c r="C1554" t="s">
        <v>4417</v>
      </c>
      <c r="D1554" t="s">
        <v>3609</v>
      </c>
      <c r="E1554" t="s">
        <v>4475</v>
      </c>
      <c r="F1554" t="s">
        <v>3608</v>
      </c>
      <c r="G1554" t="s">
        <v>7782</v>
      </c>
      <c r="H1554" t="s">
        <v>3517</v>
      </c>
      <c r="I1554" t="s">
        <v>3609</v>
      </c>
    </row>
    <row r="1555" spans="1:9" x14ac:dyDescent="0.15">
      <c r="A1555" t="s">
        <v>6030</v>
      </c>
      <c r="B1555">
        <v>40522</v>
      </c>
      <c r="C1555" t="s">
        <v>4417</v>
      </c>
      <c r="D1555" t="s">
        <v>3611</v>
      </c>
      <c r="E1555" t="s">
        <v>4475</v>
      </c>
      <c r="F1555" t="s">
        <v>3610</v>
      </c>
      <c r="G1555" t="s">
        <v>7783</v>
      </c>
      <c r="H1555" t="s">
        <v>3517</v>
      </c>
      <c r="I1555" t="s">
        <v>3611</v>
      </c>
    </row>
    <row r="1556" spans="1:9" x14ac:dyDescent="0.15">
      <c r="A1556" t="s">
        <v>6039</v>
      </c>
      <c r="B1556">
        <v>40544</v>
      </c>
      <c r="C1556" t="s">
        <v>4417</v>
      </c>
      <c r="D1556" t="s">
        <v>3070</v>
      </c>
      <c r="E1556" t="s">
        <v>4475</v>
      </c>
      <c r="F1556" t="s">
        <v>3612</v>
      </c>
      <c r="G1556" t="s">
        <v>7784</v>
      </c>
      <c r="H1556" t="s">
        <v>3517</v>
      </c>
      <c r="I1556" t="s">
        <v>3070</v>
      </c>
    </row>
    <row r="1557" spans="1:9" x14ac:dyDescent="0.15">
      <c r="A1557" t="s">
        <v>6048</v>
      </c>
      <c r="B1557">
        <v>40601</v>
      </c>
      <c r="C1557" t="s">
        <v>4417</v>
      </c>
      <c r="D1557" t="s">
        <v>3614</v>
      </c>
      <c r="E1557" t="s">
        <v>4475</v>
      </c>
      <c r="F1557" t="s">
        <v>3613</v>
      </c>
      <c r="G1557" t="s">
        <v>7785</v>
      </c>
      <c r="H1557" t="s">
        <v>3517</v>
      </c>
      <c r="I1557" t="s">
        <v>3614</v>
      </c>
    </row>
    <row r="1558" spans="1:9" x14ac:dyDescent="0.15">
      <c r="A1558" t="s">
        <v>6057</v>
      </c>
      <c r="B1558">
        <v>40602</v>
      </c>
      <c r="C1558" t="s">
        <v>4417</v>
      </c>
      <c r="D1558" t="s">
        <v>3616</v>
      </c>
      <c r="E1558" t="s">
        <v>4475</v>
      </c>
      <c r="F1558" t="s">
        <v>3615</v>
      </c>
      <c r="G1558" t="s">
        <v>7786</v>
      </c>
      <c r="H1558" t="s">
        <v>3517</v>
      </c>
      <c r="I1558" t="s">
        <v>3616</v>
      </c>
    </row>
    <row r="1559" spans="1:9" x14ac:dyDescent="0.15">
      <c r="A1559" t="s">
        <v>6066</v>
      </c>
      <c r="B1559">
        <v>40604</v>
      </c>
      <c r="C1559" t="s">
        <v>4417</v>
      </c>
      <c r="D1559" t="s">
        <v>3618</v>
      </c>
      <c r="E1559" t="s">
        <v>4475</v>
      </c>
      <c r="F1559" t="s">
        <v>3617</v>
      </c>
      <c r="G1559" t="s">
        <v>7787</v>
      </c>
      <c r="H1559" t="s">
        <v>3517</v>
      </c>
      <c r="I1559" t="s">
        <v>3618</v>
      </c>
    </row>
    <row r="1560" spans="1:9" x14ac:dyDescent="0.15">
      <c r="A1560" t="s">
        <v>6075</v>
      </c>
      <c r="B1560">
        <v>40605</v>
      </c>
      <c r="C1560" t="s">
        <v>4417</v>
      </c>
      <c r="D1560" t="s">
        <v>1081</v>
      </c>
      <c r="E1560" t="s">
        <v>4475</v>
      </c>
      <c r="F1560" t="s">
        <v>3619</v>
      </c>
      <c r="G1560" t="s">
        <v>7788</v>
      </c>
      <c r="H1560" t="s">
        <v>3517</v>
      </c>
      <c r="I1560" t="s">
        <v>1081</v>
      </c>
    </row>
    <row r="1561" spans="1:9" x14ac:dyDescent="0.15">
      <c r="A1561" t="s">
        <v>6084</v>
      </c>
      <c r="B1561">
        <v>40608</v>
      </c>
      <c r="C1561" t="s">
        <v>4417</v>
      </c>
      <c r="D1561" t="s">
        <v>3621</v>
      </c>
      <c r="E1561" t="s">
        <v>4475</v>
      </c>
      <c r="F1561" t="s">
        <v>3620</v>
      </c>
      <c r="G1561" t="s">
        <v>7789</v>
      </c>
      <c r="H1561" t="s">
        <v>3517</v>
      </c>
      <c r="I1561" t="s">
        <v>3621</v>
      </c>
    </row>
    <row r="1562" spans="1:9" x14ac:dyDescent="0.15">
      <c r="A1562" t="s">
        <v>6093</v>
      </c>
      <c r="B1562">
        <v>40609</v>
      </c>
      <c r="C1562" t="s">
        <v>4417</v>
      </c>
      <c r="D1562" t="s">
        <v>3623</v>
      </c>
      <c r="E1562" t="s">
        <v>4475</v>
      </c>
      <c r="F1562" t="s">
        <v>3622</v>
      </c>
      <c r="G1562" t="s">
        <v>7790</v>
      </c>
      <c r="H1562" t="s">
        <v>3517</v>
      </c>
      <c r="I1562" t="s">
        <v>3623</v>
      </c>
    </row>
    <row r="1563" spans="1:9" x14ac:dyDescent="0.15">
      <c r="A1563" t="s">
        <v>6100</v>
      </c>
      <c r="B1563">
        <v>40610</v>
      </c>
      <c r="C1563" t="s">
        <v>4417</v>
      </c>
      <c r="D1563" t="s">
        <v>3625</v>
      </c>
      <c r="E1563" t="s">
        <v>4475</v>
      </c>
      <c r="F1563" t="s">
        <v>3624</v>
      </c>
      <c r="G1563" t="s">
        <v>7791</v>
      </c>
      <c r="H1563" t="s">
        <v>3517</v>
      </c>
      <c r="I1563" t="s">
        <v>3625</v>
      </c>
    </row>
    <row r="1564" spans="1:9" x14ac:dyDescent="0.15">
      <c r="A1564" t="s">
        <v>6107</v>
      </c>
      <c r="B1564">
        <v>40621</v>
      </c>
      <c r="C1564" t="s">
        <v>4417</v>
      </c>
      <c r="D1564" t="s">
        <v>3627</v>
      </c>
      <c r="E1564" t="s">
        <v>4475</v>
      </c>
      <c r="F1564" t="s">
        <v>3626</v>
      </c>
      <c r="G1564" t="s">
        <v>7792</v>
      </c>
      <c r="H1564" t="s">
        <v>3517</v>
      </c>
      <c r="I1564" t="s">
        <v>3627</v>
      </c>
    </row>
    <row r="1565" spans="1:9" x14ac:dyDescent="0.15">
      <c r="A1565" t="s">
        <v>6114</v>
      </c>
      <c r="B1565">
        <v>40625</v>
      </c>
      <c r="C1565" t="s">
        <v>4417</v>
      </c>
      <c r="D1565" t="s">
        <v>3629</v>
      </c>
      <c r="E1565" t="s">
        <v>4475</v>
      </c>
      <c r="F1565" t="s">
        <v>3628</v>
      </c>
      <c r="G1565" t="s">
        <v>7793</v>
      </c>
      <c r="H1565" t="s">
        <v>3517</v>
      </c>
      <c r="I1565" t="s">
        <v>3629</v>
      </c>
    </row>
    <row r="1566" spans="1:9" x14ac:dyDescent="0.15">
      <c r="A1566" t="s">
        <v>6121</v>
      </c>
      <c r="B1566">
        <v>40642</v>
      </c>
      <c r="C1566" t="s">
        <v>4417</v>
      </c>
      <c r="D1566" t="s">
        <v>3631</v>
      </c>
      <c r="E1566" t="s">
        <v>4475</v>
      </c>
      <c r="F1566" t="s">
        <v>3630</v>
      </c>
      <c r="G1566" t="s">
        <v>7794</v>
      </c>
      <c r="H1566" t="s">
        <v>3517</v>
      </c>
      <c r="I1566" t="s">
        <v>3631</v>
      </c>
    </row>
    <row r="1567" spans="1:9" x14ac:dyDescent="0.15">
      <c r="A1567" t="s">
        <v>6128</v>
      </c>
      <c r="B1567">
        <v>40646</v>
      </c>
      <c r="C1567" t="s">
        <v>4417</v>
      </c>
      <c r="D1567" t="s">
        <v>3633</v>
      </c>
      <c r="E1567" t="s">
        <v>4475</v>
      </c>
      <c r="F1567" t="s">
        <v>3632</v>
      </c>
      <c r="G1567" t="s">
        <v>7795</v>
      </c>
      <c r="H1567" t="s">
        <v>3517</v>
      </c>
      <c r="I1567" t="s">
        <v>3633</v>
      </c>
    </row>
    <row r="1568" spans="1:9" x14ac:dyDescent="0.15">
      <c r="A1568" t="s">
        <v>6134</v>
      </c>
      <c r="B1568">
        <v>40647</v>
      </c>
      <c r="C1568" t="s">
        <v>4417</v>
      </c>
      <c r="D1568" t="s">
        <v>3635</v>
      </c>
      <c r="E1568" t="s">
        <v>4475</v>
      </c>
      <c r="F1568" t="s">
        <v>3634</v>
      </c>
      <c r="G1568" t="s">
        <v>7796</v>
      </c>
      <c r="H1568" t="s">
        <v>3517</v>
      </c>
      <c r="I1568" t="s">
        <v>3635</v>
      </c>
    </row>
    <row r="1569" spans="1:9" x14ac:dyDescent="0.15">
      <c r="A1569" t="s">
        <v>4467</v>
      </c>
      <c r="B1569">
        <v>41000</v>
      </c>
      <c r="C1569" t="s">
        <v>4418</v>
      </c>
      <c r="D1569" t="s">
        <v>3637</v>
      </c>
      <c r="E1569" t="s">
        <v>4426</v>
      </c>
      <c r="F1569" t="s">
        <v>3636</v>
      </c>
      <c r="G1569" t="s">
        <v>7797</v>
      </c>
      <c r="H1569" t="s">
        <v>3637</v>
      </c>
    </row>
    <row r="1570" spans="1:9" x14ac:dyDescent="0.15">
      <c r="A1570" t="s">
        <v>4516</v>
      </c>
      <c r="B1570">
        <v>41201</v>
      </c>
      <c r="C1570" t="s">
        <v>4418</v>
      </c>
      <c r="D1570" t="s">
        <v>3639</v>
      </c>
      <c r="E1570" t="s">
        <v>4475</v>
      </c>
      <c r="F1570" t="s">
        <v>3638</v>
      </c>
      <c r="G1570" t="s">
        <v>7798</v>
      </c>
      <c r="H1570" t="s">
        <v>3637</v>
      </c>
      <c r="I1570" t="s">
        <v>3639</v>
      </c>
    </row>
    <row r="1571" spans="1:9" x14ac:dyDescent="0.15">
      <c r="A1571" t="s">
        <v>4564</v>
      </c>
      <c r="B1571">
        <v>41202</v>
      </c>
      <c r="C1571" t="s">
        <v>4418</v>
      </c>
      <c r="D1571" t="s">
        <v>3641</v>
      </c>
      <c r="E1571" t="s">
        <v>4475</v>
      </c>
      <c r="F1571" t="s">
        <v>3640</v>
      </c>
      <c r="G1571" t="s">
        <v>7799</v>
      </c>
      <c r="H1571" t="s">
        <v>3637</v>
      </c>
      <c r="I1571" t="s">
        <v>3641</v>
      </c>
    </row>
    <row r="1572" spans="1:9" x14ac:dyDescent="0.15">
      <c r="A1572" t="s">
        <v>4612</v>
      </c>
      <c r="B1572">
        <v>41203</v>
      </c>
      <c r="C1572" t="s">
        <v>4418</v>
      </c>
      <c r="D1572" t="s">
        <v>3643</v>
      </c>
      <c r="E1572" t="s">
        <v>4475</v>
      </c>
      <c r="F1572" t="s">
        <v>3642</v>
      </c>
      <c r="G1572" t="s">
        <v>7800</v>
      </c>
      <c r="H1572" t="s">
        <v>3637</v>
      </c>
      <c r="I1572" t="s">
        <v>3643</v>
      </c>
    </row>
    <row r="1573" spans="1:9" x14ac:dyDescent="0.15">
      <c r="A1573" t="s">
        <v>4660</v>
      </c>
      <c r="B1573">
        <v>41204</v>
      </c>
      <c r="C1573" t="s">
        <v>4418</v>
      </c>
      <c r="D1573" t="s">
        <v>3645</v>
      </c>
      <c r="E1573" t="s">
        <v>4475</v>
      </c>
      <c r="F1573" t="s">
        <v>3644</v>
      </c>
      <c r="G1573" t="s">
        <v>7801</v>
      </c>
      <c r="H1573" t="s">
        <v>3637</v>
      </c>
      <c r="I1573" t="s">
        <v>3645</v>
      </c>
    </row>
    <row r="1574" spans="1:9" x14ac:dyDescent="0.15">
      <c r="A1574" t="s">
        <v>4708</v>
      </c>
      <c r="B1574">
        <v>41205</v>
      </c>
      <c r="C1574" t="s">
        <v>4418</v>
      </c>
      <c r="D1574" t="s">
        <v>3647</v>
      </c>
      <c r="E1574" t="s">
        <v>4475</v>
      </c>
      <c r="F1574" t="s">
        <v>3646</v>
      </c>
      <c r="G1574" t="s">
        <v>7802</v>
      </c>
      <c r="H1574" t="s">
        <v>3637</v>
      </c>
      <c r="I1574" t="s">
        <v>3647</v>
      </c>
    </row>
    <row r="1575" spans="1:9" x14ac:dyDescent="0.15">
      <c r="A1575" t="s">
        <v>4756</v>
      </c>
      <c r="B1575">
        <v>41206</v>
      </c>
      <c r="C1575" t="s">
        <v>4418</v>
      </c>
      <c r="D1575" t="s">
        <v>3649</v>
      </c>
      <c r="E1575" t="s">
        <v>4475</v>
      </c>
      <c r="F1575" t="s">
        <v>3648</v>
      </c>
      <c r="G1575" t="s">
        <v>7803</v>
      </c>
      <c r="H1575" t="s">
        <v>3637</v>
      </c>
      <c r="I1575" t="s">
        <v>3649</v>
      </c>
    </row>
    <row r="1576" spans="1:9" x14ac:dyDescent="0.15">
      <c r="A1576" t="s">
        <v>4804</v>
      </c>
      <c r="B1576">
        <v>41207</v>
      </c>
      <c r="C1576" t="s">
        <v>4418</v>
      </c>
      <c r="D1576" t="s">
        <v>3651</v>
      </c>
      <c r="E1576" t="s">
        <v>4475</v>
      </c>
      <c r="F1576" t="s">
        <v>3650</v>
      </c>
      <c r="G1576" t="s">
        <v>7804</v>
      </c>
      <c r="H1576" t="s">
        <v>3637</v>
      </c>
      <c r="I1576" t="s">
        <v>3651</v>
      </c>
    </row>
    <row r="1577" spans="1:9" x14ac:dyDescent="0.15">
      <c r="A1577" t="s">
        <v>4852</v>
      </c>
      <c r="B1577">
        <v>41208</v>
      </c>
      <c r="C1577" t="s">
        <v>4418</v>
      </c>
      <c r="D1577" t="s">
        <v>3653</v>
      </c>
      <c r="E1577" t="s">
        <v>4475</v>
      </c>
      <c r="F1577" t="s">
        <v>3652</v>
      </c>
      <c r="G1577" t="s">
        <v>7805</v>
      </c>
      <c r="H1577" t="s">
        <v>3637</v>
      </c>
      <c r="I1577" t="s">
        <v>3653</v>
      </c>
    </row>
    <row r="1578" spans="1:9" x14ac:dyDescent="0.15">
      <c r="A1578" t="s">
        <v>4900</v>
      </c>
      <c r="B1578">
        <v>41209</v>
      </c>
      <c r="C1578" t="s">
        <v>4418</v>
      </c>
      <c r="D1578" t="s">
        <v>3655</v>
      </c>
      <c r="E1578" t="s">
        <v>4475</v>
      </c>
      <c r="F1578" t="s">
        <v>3654</v>
      </c>
      <c r="G1578" t="s">
        <v>7806</v>
      </c>
      <c r="H1578" t="s">
        <v>3637</v>
      </c>
      <c r="I1578" t="s">
        <v>3655</v>
      </c>
    </row>
    <row r="1579" spans="1:9" x14ac:dyDescent="0.15">
      <c r="A1579" t="s">
        <v>4948</v>
      </c>
      <c r="B1579">
        <v>41210</v>
      </c>
      <c r="C1579" t="s">
        <v>4418</v>
      </c>
      <c r="D1579" t="s">
        <v>3657</v>
      </c>
      <c r="E1579" t="s">
        <v>4475</v>
      </c>
      <c r="F1579" t="s">
        <v>3656</v>
      </c>
      <c r="G1579" t="s">
        <v>7807</v>
      </c>
      <c r="H1579" t="s">
        <v>3637</v>
      </c>
      <c r="I1579" t="s">
        <v>3657</v>
      </c>
    </row>
    <row r="1580" spans="1:9" x14ac:dyDescent="0.15">
      <c r="A1580" t="s">
        <v>4996</v>
      </c>
      <c r="B1580">
        <v>41327</v>
      </c>
      <c r="C1580" t="s">
        <v>4418</v>
      </c>
      <c r="D1580" t="s">
        <v>3659</v>
      </c>
      <c r="E1580" t="s">
        <v>4475</v>
      </c>
      <c r="F1580" t="s">
        <v>3658</v>
      </c>
      <c r="G1580" t="s">
        <v>7808</v>
      </c>
      <c r="H1580" t="s">
        <v>3637</v>
      </c>
      <c r="I1580" t="s">
        <v>3659</v>
      </c>
    </row>
    <row r="1581" spans="1:9" x14ac:dyDescent="0.15">
      <c r="A1581" t="s">
        <v>5044</v>
      </c>
      <c r="B1581">
        <v>41341</v>
      </c>
      <c r="C1581" t="s">
        <v>4418</v>
      </c>
      <c r="D1581" t="s">
        <v>3661</v>
      </c>
      <c r="E1581" t="s">
        <v>4475</v>
      </c>
      <c r="F1581" t="s">
        <v>3660</v>
      </c>
      <c r="G1581" t="s">
        <v>7809</v>
      </c>
      <c r="H1581" t="s">
        <v>3637</v>
      </c>
      <c r="I1581" t="s">
        <v>3661</v>
      </c>
    </row>
    <row r="1582" spans="1:9" x14ac:dyDescent="0.15">
      <c r="A1582" t="s">
        <v>5092</v>
      </c>
      <c r="B1582">
        <v>41345</v>
      </c>
      <c r="C1582" t="s">
        <v>4418</v>
      </c>
      <c r="D1582" t="s">
        <v>3663</v>
      </c>
      <c r="E1582" t="s">
        <v>4475</v>
      </c>
      <c r="F1582" t="s">
        <v>3662</v>
      </c>
      <c r="G1582" t="s">
        <v>7810</v>
      </c>
      <c r="H1582" t="s">
        <v>3637</v>
      </c>
      <c r="I1582" t="s">
        <v>3663</v>
      </c>
    </row>
    <row r="1583" spans="1:9" x14ac:dyDescent="0.15">
      <c r="A1583" t="s">
        <v>5140</v>
      </c>
      <c r="B1583">
        <v>41346</v>
      </c>
      <c r="C1583" t="s">
        <v>4418</v>
      </c>
      <c r="D1583" t="s">
        <v>3665</v>
      </c>
      <c r="E1583" t="s">
        <v>4475</v>
      </c>
      <c r="F1583" t="s">
        <v>3664</v>
      </c>
      <c r="G1583" t="s">
        <v>7811</v>
      </c>
      <c r="H1583" t="s">
        <v>3637</v>
      </c>
      <c r="I1583" t="s">
        <v>3665</v>
      </c>
    </row>
    <row r="1584" spans="1:9" x14ac:dyDescent="0.15">
      <c r="A1584" t="s">
        <v>5188</v>
      </c>
      <c r="B1584">
        <v>41387</v>
      </c>
      <c r="C1584" t="s">
        <v>4418</v>
      </c>
      <c r="D1584" t="s">
        <v>3667</v>
      </c>
      <c r="E1584" t="s">
        <v>4475</v>
      </c>
      <c r="F1584" t="s">
        <v>3666</v>
      </c>
      <c r="G1584" t="s">
        <v>7812</v>
      </c>
      <c r="H1584" t="s">
        <v>3637</v>
      </c>
      <c r="I1584" t="s">
        <v>3667</v>
      </c>
    </row>
    <row r="1585" spans="1:9" x14ac:dyDescent="0.15">
      <c r="A1585" t="s">
        <v>5235</v>
      </c>
      <c r="B1585">
        <v>41401</v>
      </c>
      <c r="C1585" t="s">
        <v>4418</v>
      </c>
      <c r="D1585" t="s">
        <v>3669</v>
      </c>
      <c r="E1585" t="s">
        <v>4475</v>
      </c>
      <c r="F1585" t="s">
        <v>3668</v>
      </c>
      <c r="G1585" t="s">
        <v>7813</v>
      </c>
      <c r="H1585" t="s">
        <v>3637</v>
      </c>
      <c r="I1585" t="s">
        <v>3669</v>
      </c>
    </row>
    <row r="1586" spans="1:9" x14ac:dyDescent="0.15">
      <c r="A1586" t="s">
        <v>5282</v>
      </c>
      <c r="B1586">
        <v>41423</v>
      </c>
      <c r="C1586" t="s">
        <v>4418</v>
      </c>
      <c r="D1586" t="s">
        <v>3671</v>
      </c>
      <c r="E1586" t="s">
        <v>4475</v>
      </c>
      <c r="F1586" t="s">
        <v>3670</v>
      </c>
      <c r="G1586" t="s">
        <v>7814</v>
      </c>
      <c r="H1586" t="s">
        <v>3637</v>
      </c>
      <c r="I1586" t="s">
        <v>3671</v>
      </c>
    </row>
    <row r="1587" spans="1:9" x14ac:dyDescent="0.15">
      <c r="A1587" t="s">
        <v>5327</v>
      </c>
      <c r="B1587">
        <v>41424</v>
      </c>
      <c r="C1587" t="s">
        <v>4418</v>
      </c>
      <c r="D1587" t="s">
        <v>3673</v>
      </c>
      <c r="E1587" t="s">
        <v>4475</v>
      </c>
      <c r="F1587" t="s">
        <v>3672</v>
      </c>
      <c r="G1587" t="s">
        <v>7815</v>
      </c>
      <c r="H1587" t="s">
        <v>3637</v>
      </c>
      <c r="I1587" t="s">
        <v>3673</v>
      </c>
    </row>
    <row r="1588" spans="1:9" x14ac:dyDescent="0.15">
      <c r="A1588" t="s">
        <v>5372</v>
      </c>
      <c r="B1588">
        <v>41425</v>
      </c>
      <c r="C1588" t="s">
        <v>4418</v>
      </c>
      <c r="D1588" t="s">
        <v>3675</v>
      </c>
      <c r="E1588" t="s">
        <v>4475</v>
      </c>
      <c r="F1588" t="s">
        <v>3674</v>
      </c>
      <c r="G1588" t="s">
        <v>7816</v>
      </c>
      <c r="H1588" t="s">
        <v>3637</v>
      </c>
      <c r="I1588" t="s">
        <v>3675</v>
      </c>
    </row>
    <row r="1589" spans="1:9" x14ac:dyDescent="0.15">
      <c r="A1589" t="s">
        <v>5411</v>
      </c>
      <c r="B1589">
        <v>41441</v>
      </c>
      <c r="C1589" t="s">
        <v>4418</v>
      </c>
      <c r="D1589" t="s">
        <v>3677</v>
      </c>
      <c r="E1589" t="s">
        <v>4475</v>
      </c>
      <c r="F1589" t="s">
        <v>3676</v>
      </c>
      <c r="G1589" t="s">
        <v>7817</v>
      </c>
      <c r="H1589" t="s">
        <v>3637</v>
      </c>
      <c r="I1589" t="s">
        <v>3677</v>
      </c>
    </row>
    <row r="1590" spans="1:9" x14ac:dyDescent="0.15">
      <c r="A1590" t="s">
        <v>4468</v>
      </c>
      <c r="B1590">
        <v>42000</v>
      </c>
      <c r="C1590" t="s">
        <v>4419</v>
      </c>
      <c r="D1590" t="s">
        <v>3679</v>
      </c>
      <c r="E1590" t="s">
        <v>4426</v>
      </c>
      <c r="F1590" t="s">
        <v>3678</v>
      </c>
      <c r="G1590" t="s">
        <v>7818</v>
      </c>
      <c r="H1590" t="s">
        <v>3679</v>
      </c>
    </row>
    <row r="1591" spans="1:9" x14ac:dyDescent="0.15">
      <c r="A1591" t="s">
        <v>4517</v>
      </c>
      <c r="B1591">
        <v>42201</v>
      </c>
      <c r="C1591" t="s">
        <v>4419</v>
      </c>
      <c r="D1591" t="s">
        <v>3681</v>
      </c>
      <c r="E1591" t="s">
        <v>4475</v>
      </c>
      <c r="F1591" t="s">
        <v>3680</v>
      </c>
      <c r="G1591" t="s">
        <v>7819</v>
      </c>
      <c r="H1591" t="s">
        <v>3679</v>
      </c>
      <c r="I1591" t="s">
        <v>3681</v>
      </c>
    </row>
    <row r="1592" spans="1:9" x14ac:dyDescent="0.15">
      <c r="A1592" t="s">
        <v>4565</v>
      </c>
      <c r="B1592">
        <v>42202</v>
      </c>
      <c r="C1592" t="s">
        <v>4419</v>
      </c>
      <c r="D1592" t="s">
        <v>3683</v>
      </c>
      <c r="E1592" t="s">
        <v>4475</v>
      </c>
      <c r="F1592" t="s">
        <v>3682</v>
      </c>
      <c r="G1592" t="s">
        <v>7820</v>
      </c>
      <c r="H1592" t="s">
        <v>3679</v>
      </c>
      <c r="I1592" t="s">
        <v>3683</v>
      </c>
    </row>
    <row r="1593" spans="1:9" x14ac:dyDescent="0.15">
      <c r="A1593" t="s">
        <v>4613</v>
      </c>
      <c r="B1593">
        <v>42203</v>
      </c>
      <c r="C1593" t="s">
        <v>4419</v>
      </c>
      <c r="D1593" t="s">
        <v>3685</v>
      </c>
      <c r="E1593" t="s">
        <v>4475</v>
      </c>
      <c r="F1593" t="s">
        <v>3684</v>
      </c>
      <c r="G1593" t="s">
        <v>7821</v>
      </c>
      <c r="H1593" t="s">
        <v>3679</v>
      </c>
      <c r="I1593" t="s">
        <v>3685</v>
      </c>
    </row>
    <row r="1594" spans="1:9" x14ac:dyDescent="0.15">
      <c r="A1594" t="s">
        <v>4661</v>
      </c>
      <c r="B1594">
        <v>42204</v>
      </c>
      <c r="C1594" t="s">
        <v>4419</v>
      </c>
      <c r="D1594" t="s">
        <v>3687</v>
      </c>
      <c r="E1594" t="s">
        <v>4475</v>
      </c>
      <c r="F1594" t="s">
        <v>3686</v>
      </c>
      <c r="G1594" t="s">
        <v>7822</v>
      </c>
      <c r="H1594" t="s">
        <v>3679</v>
      </c>
      <c r="I1594" t="s">
        <v>3687</v>
      </c>
    </row>
    <row r="1595" spans="1:9" x14ac:dyDescent="0.15">
      <c r="A1595" t="s">
        <v>4709</v>
      </c>
      <c r="B1595">
        <v>42205</v>
      </c>
      <c r="C1595" t="s">
        <v>4419</v>
      </c>
      <c r="D1595" t="s">
        <v>3689</v>
      </c>
      <c r="E1595" t="s">
        <v>4475</v>
      </c>
      <c r="F1595" t="s">
        <v>3688</v>
      </c>
      <c r="G1595" t="s">
        <v>7823</v>
      </c>
      <c r="H1595" t="s">
        <v>3679</v>
      </c>
      <c r="I1595" t="s">
        <v>3689</v>
      </c>
    </row>
    <row r="1596" spans="1:9" x14ac:dyDescent="0.15">
      <c r="A1596" t="s">
        <v>4757</v>
      </c>
      <c r="B1596">
        <v>42207</v>
      </c>
      <c r="C1596" t="s">
        <v>4419</v>
      </c>
      <c r="D1596" t="s">
        <v>3691</v>
      </c>
      <c r="E1596" t="s">
        <v>4475</v>
      </c>
      <c r="F1596" t="s">
        <v>3690</v>
      </c>
      <c r="G1596" t="s">
        <v>7824</v>
      </c>
      <c r="H1596" t="s">
        <v>3679</v>
      </c>
      <c r="I1596" t="s">
        <v>3691</v>
      </c>
    </row>
    <row r="1597" spans="1:9" x14ac:dyDescent="0.15">
      <c r="A1597" t="s">
        <v>4805</v>
      </c>
      <c r="B1597">
        <v>42208</v>
      </c>
      <c r="C1597" t="s">
        <v>4419</v>
      </c>
      <c r="D1597" t="s">
        <v>3693</v>
      </c>
      <c r="E1597" t="s">
        <v>4475</v>
      </c>
      <c r="F1597" t="s">
        <v>3692</v>
      </c>
      <c r="G1597" t="s">
        <v>7825</v>
      </c>
      <c r="H1597" t="s">
        <v>3679</v>
      </c>
      <c r="I1597" t="s">
        <v>3693</v>
      </c>
    </row>
    <row r="1598" spans="1:9" x14ac:dyDescent="0.15">
      <c r="A1598" t="s">
        <v>4853</v>
      </c>
      <c r="B1598">
        <v>42209</v>
      </c>
      <c r="C1598" t="s">
        <v>4419</v>
      </c>
      <c r="D1598" t="s">
        <v>3695</v>
      </c>
      <c r="E1598" t="s">
        <v>4475</v>
      </c>
      <c r="F1598" t="s">
        <v>3694</v>
      </c>
      <c r="G1598" t="s">
        <v>7826</v>
      </c>
      <c r="H1598" t="s">
        <v>3679</v>
      </c>
      <c r="I1598" t="s">
        <v>3695</v>
      </c>
    </row>
    <row r="1599" spans="1:9" x14ac:dyDescent="0.15">
      <c r="A1599" t="s">
        <v>4901</v>
      </c>
      <c r="B1599">
        <v>42210</v>
      </c>
      <c r="C1599" t="s">
        <v>4419</v>
      </c>
      <c r="D1599" t="s">
        <v>3697</v>
      </c>
      <c r="E1599" t="s">
        <v>4475</v>
      </c>
      <c r="F1599" t="s">
        <v>3696</v>
      </c>
      <c r="G1599" t="s">
        <v>7827</v>
      </c>
      <c r="H1599" t="s">
        <v>3679</v>
      </c>
      <c r="I1599" t="s">
        <v>3697</v>
      </c>
    </row>
    <row r="1600" spans="1:9" x14ac:dyDescent="0.15">
      <c r="A1600" t="s">
        <v>4949</v>
      </c>
      <c r="B1600">
        <v>42211</v>
      </c>
      <c r="C1600" t="s">
        <v>4419</v>
      </c>
      <c r="D1600" t="s">
        <v>3699</v>
      </c>
      <c r="E1600" t="s">
        <v>4475</v>
      </c>
      <c r="F1600" t="s">
        <v>3698</v>
      </c>
      <c r="G1600" t="s">
        <v>7828</v>
      </c>
      <c r="H1600" t="s">
        <v>3679</v>
      </c>
      <c r="I1600" t="s">
        <v>3699</v>
      </c>
    </row>
    <row r="1601" spans="1:9" x14ac:dyDescent="0.15">
      <c r="A1601" t="s">
        <v>4997</v>
      </c>
      <c r="B1601">
        <v>42212</v>
      </c>
      <c r="C1601" t="s">
        <v>4419</v>
      </c>
      <c r="D1601" t="s">
        <v>3701</v>
      </c>
      <c r="E1601" t="s">
        <v>4475</v>
      </c>
      <c r="F1601" t="s">
        <v>3700</v>
      </c>
      <c r="G1601" t="s">
        <v>7829</v>
      </c>
      <c r="H1601" t="s">
        <v>3679</v>
      </c>
      <c r="I1601" t="s">
        <v>3701</v>
      </c>
    </row>
    <row r="1602" spans="1:9" x14ac:dyDescent="0.15">
      <c r="A1602" t="s">
        <v>5045</v>
      </c>
      <c r="B1602">
        <v>42213</v>
      </c>
      <c r="C1602" t="s">
        <v>4419</v>
      </c>
      <c r="D1602" t="s">
        <v>3703</v>
      </c>
      <c r="E1602" t="s">
        <v>4475</v>
      </c>
      <c r="F1602" t="s">
        <v>3702</v>
      </c>
      <c r="G1602" t="s">
        <v>7830</v>
      </c>
      <c r="H1602" t="s">
        <v>3679</v>
      </c>
      <c r="I1602" t="s">
        <v>3703</v>
      </c>
    </row>
    <row r="1603" spans="1:9" x14ac:dyDescent="0.15">
      <c r="A1603" t="s">
        <v>5093</v>
      </c>
      <c r="B1603">
        <v>42214</v>
      </c>
      <c r="C1603" t="s">
        <v>4419</v>
      </c>
      <c r="D1603" t="s">
        <v>3705</v>
      </c>
      <c r="E1603" t="s">
        <v>4475</v>
      </c>
      <c r="F1603" t="s">
        <v>3704</v>
      </c>
      <c r="G1603" t="s">
        <v>7831</v>
      </c>
      <c r="H1603" t="s">
        <v>3679</v>
      </c>
      <c r="I1603" t="s">
        <v>3705</v>
      </c>
    </row>
    <row r="1604" spans="1:9" x14ac:dyDescent="0.15">
      <c r="A1604" t="s">
        <v>5141</v>
      </c>
      <c r="B1604">
        <v>42307</v>
      </c>
      <c r="C1604" t="s">
        <v>4419</v>
      </c>
      <c r="D1604" t="s">
        <v>3707</v>
      </c>
      <c r="E1604" t="s">
        <v>4475</v>
      </c>
      <c r="F1604" t="s">
        <v>3706</v>
      </c>
      <c r="G1604" t="s">
        <v>7832</v>
      </c>
      <c r="H1604" t="s">
        <v>3679</v>
      </c>
      <c r="I1604" t="s">
        <v>3707</v>
      </c>
    </row>
    <row r="1605" spans="1:9" x14ac:dyDescent="0.15">
      <c r="A1605" t="s">
        <v>5189</v>
      </c>
      <c r="B1605">
        <v>42308</v>
      </c>
      <c r="C1605" t="s">
        <v>4419</v>
      </c>
      <c r="D1605" t="s">
        <v>3709</v>
      </c>
      <c r="E1605" t="s">
        <v>4475</v>
      </c>
      <c r="F1605" t="s">
        <v>3708</v>
      </c>
      <c r="G1605" t="s">
        <v>7833</v>
      </c>
      <c r="H1605" t="s">
        <v>3679</v>
      </c>
      <c r="I1605" t="s">
        <v>3709</v>
      </c>
    </row>
    <row r="1606" spans="1:9" x14ac:dyDescent="0.15">
      <c r="A1606" t="s">
        <v>5236</v>
      </c>
      <c r="B1606">
        <v>42321</v>
      </c>
      <c r="C1606" t="s">
        <v>4419</v>
      </c>
      <c r="D1606" t="s">
        <v>3711</v>
      </c>
      <c r="E1606" t="s">
        <v>4475</v>
      </c>
      <c r="F1606" t="s">
        <v>3710</v>
      </c>
      <c r="G1606" t="s">
        <v>7834</v>
      </c>
      <c r="H1606" t="s">
        <v>3679</v>
      </c>
      <c r="I1606" t="s">
        <v>3711</v>
      </c>
    </row>
    <row r="1607" spans="1:9" x14ac:dyDescent="0.15">
      <c r="A1607" t="s">
        <v>5283</v>
      </c>
      <c r="B1607">
        <v>42322</v>
      </c>
      <c r="C1607" t="s">
        <v>4419</v>
      </c>
      <c r="D1607" t="s">
        <v>3713</v>
      </c>
      <c r="E1607" t="s">
        <v>4475</v>
      </c>
      <c r="F1607" t="s">
        <v>3712</v>
      </c>
      <c r="G1607" t="s">
        <v>7835</v>
      </c>
      <c r="H1607" t="s">
        <v>3679</v>
      </c>
      <c r="I1607" t="s">
        <v>3713</v>
      </c>
    </row>
    <row r="1608" spans="1:9" x14ac:dyDescent="0.15">
      <c r="A1608" t="s">
        <v>5328</v>
      </c>
      <c r="B1608">
        <v>42323</v>
      </c>
      <c r="C1608" t="s">
        <v>4419</v>
      </c>
      <c r="D1608" t="s">
        <v>3715</v>
      </c>
      <c r="E1608" t="s">
        <v>4475</v>
      </c>
      <c r="F1608" t="s">
        <v>3714</v>
      </c>
      <c r="G1608" t="s">
        <v>7836</v>
      </c>
      <c r="H1608" t="s">
        <v>3679</v>
      </c>
      <c r="I1608" t="s">
        <v>3715</v>
      </c>
    </row>
    <row r="1609" spans="1:9" x14ac:dyDescent="0.15">
      <c r="A1609" t="s">
        <v>5373</v>
      </c>
      <c r="B1609">
        <v>42383</v>
      </c>
      <c r="C1609" t="s">
        <v>4419</v>
      </c>
      <c r="D1609" t="s">
        <v>3717</v>
      </c>
      <c r="E1609" t="s">
        <v>4475</v>
      </c>
      <c r="F1609" t="s">
        <v>3716</v>
      </c>
      <c r="G1609" t="s">
        <v>7837</v>
      </c>
      <c r="H1609" t="s">
        <v>3679</v>
      </c>
      <c r="I1609" t="s">
        <v>3717</v>
      </c>
    </row>
    <row r="1610" spans="1:9" x14ac:dyDescent="0.15">
      <c r="A1610" t="s">
        <v>5412</v>
      </c>
      <c r="B1610">
        <v>42391</v>
      </c>
      <c r="C1610" t="s">
        <v>4419</v>
      </c>
      <c r="D1610" t="s">
        <v>3719</v>
      </c>
      <c r="E1610" t="s">
        <v>4475</v>
      </c>
      <c r="F1610" t="s">
        <v>3718</v>
      </c>
      <c r="G1610" t="s">
        <v>7838</v>
      </c>
      <c r="H1610" t="s">
        <v>3679</v>
      </c>
      <c r="I1610" t="s">
        <v>3719</v>
      </c>
    </row>
    <row r="1611" spans="1:9" x14ac:dyDescent="0.15">
      <c r="A1611" t="s">
        <v>5449</v>
      </c>
      <c r="B1611">
        <v>42411</v>
      </c>
      <c r="C1611" t="s">
        <v>4419</v>
      </c>
      <c r="D1611" t="s">
        <v>3721</v>
      </c>
      <c r="E1611" t="s">
        <v>4475</v>
      </c>
      <c r="F1611" t="s">
        <v>3720</v>
      </c>
      <c r="G1611" t="s">
        <v>7839</v>
      </c>
      <c r="H1611" t="s">
        <v>3679</v>
      </c>
      <c r="I1611" t="s">
        <v>3721</v>
      </c>
    </row>
    <row r="1612" spans="1:9" x14ac:dyDescent="0.15">
      <c r="A1612" t="s">
        <v>4469</v>
      </c>
      <c r="B1612">
        <v>43000</v>
      </c>
      <c r="C1612" t="s">
        <v>4420</v>
      </c>
      <c r="D1612" t="s">
        <v>3723</v>
      </c>
      <c r="E1612" t="s">
        <v>4426</v>
      </c>
      <c r="F1612" t="s">
        <v>3722</v>
      </c>
      <c r="G1612" t="s">
        <v>7840</v>
      </c>
      <c r="H1612" t="s">
        <v>3723</v>
      </c>
    </row>
    <row r="1613" spans="1:9" x14ac:dyDescent="0.15">
      <c r="A1613" t="s">
        <v>4518</v>
      </c>
      <c r="B1613">
        <v>43100</v>
      </c>
      <c r="C1613" t="s">
        <v>4420</v>
      </c>
      <c r="D1613" t="s">
        <v>3725</v>
      </c>
      <c r="E1613" t="s">
        <v>4475</v>
      </c>
      <c r="F1613" t="s">
        <v>3724</v>
      </c>
      <c r="G1613" t="s">
        <v>7841</v>
      </c>
      <c r="H1613" t="s">
        <v>3723</v>
      </c>
      <c r="I1613" t="s">
        <v>3725</v>
      </c>
    </row>
    <row r="1614" spans="1:9" x14ac:dyDescent="0.15">
      <c r="A1614" t="s">
        <v>4566</v>
      </c>
      <c r="B1614">
        <v>43202</v>
      </c>
      <c r="C1614" t="s">
        <v>4420</v>
      </c>
      <c r="D1614" t="s">
        <v>3727</v>
      </c>
      <c r="E1614" t="s">
        <v>4475</v>
      </c>
      <c r="F1614" t="s">
        <v>3726</v>
      </c>
      <c r="G1614" t="s">
        <v>7842</v>
      </c>
      <c r="H1614" t="s">
        <v>3723</v>
      </c>
      <c r="I1614" t="s">
        <v>3727</v>
      </c>
    </row>
    <row r="1615" spans="1:9" x14ac:dyDescent="0.15">
      <c r="A1615" t="s">
        <v>4614</v>
      </c>
      <c r="B1615">
        <v>43203</v>
      </c>
      <c r="C1615" t="s">
        <v>4420</v>
      </c>
      <c r="D1615" t="s">
        <v>3729</v>
      </c>
      <c r="E1615" t="s">
        <v>4475</v>
      </c>
      <c r="F1615" t="s">
        <v>3728</v>
      </c>
      <c r="G1615" t="s">
        <v>7843</v>
      </c>
      <c r="H1615" t="s">
        <v>3723</v>
      </c>
      <c r="I1615" t="s">
        <v>3729</v>
      </c>
    </row>
    <row r="1616" spans="1:9" x14ac:dyDescent="0.15">
      <c r="A1616" t="s">
        <v>4662</v>
      </c>
      <c r="B1616">
        <v>43204</v>
      </c>
      <c r="C1616" t="s">
        <v>4420</v>
      </c>
      <c r="D1616" t="s">
        <v>3731</v>
      </c>
      <c r="E1616" t="s">
        <v>4475</v>
      </c>
      <c r="F1616" t="s">
        <v>3730</v>
      </c>
      <c r="G1616" t="s">
        <v>7844</v>
      </c>
      <c r="H1616" t="s">
        <v>3723</v>
      </c>
      <c r="I1616" t="s">
        <v>3731</v>
      </c>
    </row>
    <row r="1617" spans="1:9" x14ac:dyDescent="0.15">
      <c r="A1617" t="s">
        <v>4710</v>
      </c>
      <c r="B1617">
        <v>43205</v>
      </c>
      <c r="C1617" t="s">
        <v>4420</v>
      </c>
      <c r="D1617" t="s">
        <v>3733</v>
      </c>
      <c r="E1617" t="s">
        <v>4475</v>
      </c>
      <c r="F1617" t="s">
        <v>3732</v>
      </c>
      <c r="G1617" t="s">
        <v>7845</v>
      </c>
      <c r="H1617" t="s">
        <v>3723</v>
      </c>
      <c r="I1617" t="s">
        <v>3733</v>
      </c>
    </row>
    <row r="1618" spans="1:9" x14ac:dyDescent="0.15">
      <c r="A1618" t="s">
        <v>4758</v>
      </c>
      <c r="B1618">
        <v>43206</v>
      </c>
      <c r="C1618" t="s">
        <v>4420</v>
      </c>
      <c r="D1618" t="s">
        <v>3735</v>
      </c>
      <c r="E1618" t="s">
        <v>4475</v>
      </c>
      <c r="F1618" t="s">
        <v>3734</v>
      </c>
      <c r="G1618" t="s">
        <v>7846</v>
      </c>
      <c r="H1618" t="s">
        <v>3723</v>
      </c>
      <c r="I1618" t="s">
        <v>3735</v>
      </c>
    </row>
    <row r="1619" spans="1:9" x14ac:dyDescent="0.15">
      <c r="A1619" t="s">
        <v>4806</v>
      </c>
      <c r="B1619">
        <v>43208</v>
      </c>
      <c r="C1619" t="s">
        <v>4420</v>
      </c>
      <c r="D1619" t="s">
        <v>3737</v>
      </c>
      <c r="E1619" t="s">
        <v>4475</v>
      </c>
      <c r="F1619" t="s">
        <v>3736</v>
      </c>
      <c r="G1619" t="s">
        <v>7847</v>
      </c>
      <c r="H1619" t="s">
        <v>3723</v>
      </c>
      <c r="I1619" t="s">
        <v>3737</v>
      </c>
    </row>
    <row r="1620" spans="1:9" x14ac:dyDescent="0.15">
      <c r="A1620" t="s">
        <v>4854</v>
      </c>
      <c r="B1620">
        <v>43210</v>
      </c>
      <c r="C1620" t="s">
        <v>4420</v>
      </c>
      <c r="D1620" t="s">
        <v>3739</v>
      </c>
      <c r="E1620" t="s">
        <v>4475</v>
      </c>
      <c r="F1620" t="s">
        <v>3738</v>
      </c>
      <c r="G1620" t="s">
        <v>7848</v>
      </c>
      <c r="H1620" t="s">
        <v>3723</v>
      </c>
      <c r="I1620" t="s">
        <v>3739</v>
      </c>
    </row>
    <row r="1621" spans="1:9" x14ac:dyDescent="0.15">
      <c r="A1621" t="s">
        <v>4902</v>
      </c>
      <c r="B1621">
        <v>43211</v>
      </c>
      <c r="C1621" t="s">
        <v>4420</v>
      </c>
      <c r="D1621" t="s">
        <v>3741</v>
      </c>
      <c r="E1621" t="s">
        <v>4475</v>
      </c>
      <c r="F1621" t="s">
        <v>3740</v>
      </c>
      <c r="G1621" t="s">
        <v>7849</v>
      </c>
      <c r="H1621" t="s">
        <v>3723</v>
      </c>
      <c r="I1621" t="s">
        <v>3741</v>
      </c>
    </row>
    <row r="1622" spans="1:9" x14ac:dyDescent="0.15">
      <c r="A1622" t="s">
        <v>4950</v>
      </c>
      <c r="B1622">
        <v>43212</v>
      </c>
      <c r="C1622" t="s">
        <v>4420</v>
      </c>
      <c r="D1622" t="s">
        <v>3743</v>
      </c>
      <c r="E1622" t="s">
        <v>4475</v>
      </c>
      <c r="F1622" t="s">
        <v>3742</v>
      </c>
      <c r="G1622" t="s">
        <v>7850</v>
      </c>
      <c r="H1622" t="s">
        <v>3723</v>
      </c>
      <c r="I1622" t="s">
        <v>3743</v>
      </c>
    </row>
    <row r="1623" spans="1:9" x14ac:dyDescent="0.15">
      <c r="A1623" t="s">
        <v>4998</v>
      </c>
      <c r="B1623">
        <v>43213</v>
      </c>
      <c r="C1623" t="s">
        <v>4420</v>
      </c>
      <c r="D1623" t="s">
        <v>3745</v>
      </c>
      <c r="E1623" t="s">
        <v>4475</v>
      </c>
      <c r="F1623" t="s">
        <v>3744</v>
      </c>
      <c r="G1623" t="s">
        <v>7851</v>
      </c>
      <c r="H1623" t="s">
        <v>3723</v>
      </c>
      <c r="I1623" t="s">
        <v>3745</v>
      </c>
    </row>
    <row r="1624" spans="1:9" x14ac:dyDescent="0.15">
      <c r="A1624" t="s">
        <v>5046</v>
      </c>
      <c r="B1624">
        <v>43214</v>
      </c>
      <c r="C1624" t="s">
        <v>4420</v>
      </c>
      <c r="D1624" t="s">
        <v>3747</v>
      </c>
      <c r="E1624" t="s">
        <v>4475</v>
      </c>
      <c r="F1624" t="s">
        <v>3746</v>
      </c>
      <c r="G1624" t="s">
        <v>7852</v>
      </c>
      <c r="H1624" t="s">
        <v>3723</v>
      </c>
      <c r="I1624" t="s">
        <v>3747</v>
      </c>
    </row>
    <row r="1625" spans="1:9" x14ac:dyDescent="0.15">
      <c r="A1625" t="s">
        <v>5094</v>
      </c>
      <c r="B1625">
        <v>43215</v>
      </c>
      <c r="C1625" t="s">
        <v>4420</v>
      </c>
      <c r="D1625" t="s">
        <v>3749</v>
      </c>
      <c r="E1625" t="s">
        <v>4475</v>
      </c>
      <c r="F1625" t="s">
        <v>3748</v>
      </c>
      <c r="G1625" t="s">
        <v>7853</v>
      </c>
      <c r="H1625" t="s">
        <v>3723</v>
      </c>
      <c r="I1625" t="s">
        <v>3749</v>
      </c>
    </row>
    <row r="1626" spans="1:9" x14ac:dyDescent="0.15">
      <c r="A1626" t="s">
        <v>5142</v>
      </c>
      <c r="B1626">
        <v>43216</v>
      </c>
      <c r="C1626" t="s">
        <v>4420</v>
      </c>
      <c r="D1626" t="s">
        <v>3751</v>
      </c>
      <c r="E1626" t="s">
        <v>4475</v>
      </c>
      <c r="F1626" t="s">
        <v>3750</v>
      </c>
      <c r="G1626" t="s">
        <v>7854</v>
      </c>
      <c r="H1626" t="s">
        <v>3723</v>
      </c>
      <c r="I1626" t="s">
        <v>3751</v>
      </c>
    </row>
    <row r="1627" spans="1:9" x14ac:dyDescent="0.15">
      <c r="A1627" t="s">
        <v>5190</v>
      </c>
      <c r="B1627">
        <v>43348</v>
      </c>
      <c r="C1627" t="s">
        <v>4420</v>
      </c>
      <c r="D1627" t="s">
        <v>1107</v>
      </c>
      <c r="E1627" t="s">
        <v>4475</v>
      </c>
      <c r="F1627" t="s">
        <v>3752</v>
      </c>
      <c r="G1627" t="s">
        <v>7855</v>
      </c>
      <c r="H1627" t="s">
        <v>3723</v>
      </c>
      <c r="I1627" t="s">
        <v>1107</v>
      </c>
    </row>
    <row r="1628" spans="1:9" x14ac:dyDescent="0.15">
      <c r="A1628" t="s">
        <v>5237</v>
      </c>
      <c r="B1628">
        <v>43364</v>
      </c>
      <c r="C1628" t="s">
        <v>4420</v>
      </c>
      <c r="D1628" t="s">
        <v>3754</v>
      </c>
      <c r="E1628" t="s">
        <v>4475</v>
      </c>
      <c r="F1628" t="s">
        <v>3753</v>
      </c>
      <c r="G1628" t="s">
        <v>7856</v>
      </c>
      <c r="H1628" t="s">
        <v>3723</v>
      </c>
      <c r="I1628" t="s">
        <v>3754</v>
      </c>
    </row>
    <row r="1629" spans="1:9" x14ac:dyDescent="0.15">
      <c r="A1629" t="s">
        <v>5284</v>
      </c>
      <c r="B1629">
        <v>43367</v>
      </c>
      <c r="C1629" t="s">
        <v>4420</v>
      </c>
      <c r="D1629" t="s">
        <v>3756</v>
      </c>
      <c r="E1629" t="s">
        <v>4475</v>
      </c>
      <c r="F1629" t="s">
        <v>3755</v>
      </c>
      <c r="G1629" t="s">
        <v>7857</v>
      </c>
      <c r="H1629" t="s">
        <v>3723</v>
      </c>
      <c r="I1629" t="s">
        <v>3756</v>
      </c>
    </row>
    <row r="1630" spans="1:9" x14ac:dyDescent="0.15">
      <c r="A1630" t="s">
        <v>5329</v>
      </c>
      <c r="B1630">
        <v>43368</v>
      </c>
      <c r="C1630" t="s">
        <v>4420</v>
      </c>
      <c r="D1630" t="s">
        <v>3758</v>
      </c>
      <c r="E1630" t="s">
        <v>4475</v>
      </c>
      <c r="F1630" t="s">
        <v>3757</v>
      </c>
      <c r="G1630" t="s">
        <v>7858</v>
      </c>
      <c r="H1630" t="s">
        <v>3723</v>
      </c>
      <c r="I1630" t="s">
        <v>3758</v>
      </c>
    </row>
    <row r="1631" spans="1:9" x14ac:dyDescent="0.15">
      <c r="A1631" t="s">
        <v>5374</v>
      </c>
      <c r="B1631">
        <v>43369</v>
      </c>
      <c r="C1631" t="s">
        <v>4420</v>
      </c>
      <c r="D1631" t="s">
        <v>3760</v>
      </c>
      <c r="E1631" t="s">
        <v>4475</v>
      </c>
      <c r="F1631" t="s">
        <v>3759</v>
      </c>
      <c r="G1631" t="s">
        <v>7859</v>
      </c>
      <c r="H1631" t="s">
        <v>3723</v>
      </c>
      <c r="I1631" t="s">
        <v>3760</v>
      </c>
    </row>
    <row r="1632" spans="1:9" x14ac:dyDescent="0.15">
      <c r="A1632" t="s">
        <v>5413</v>
      </c>
      <c r="B1632">
        <v>43403</v>
      </c>
      <c r="C1632" t="s">
        <v>4420</v>
      </c>
      <c r="D1632" t="s">
        <v>3762</v>
      </c>
      <c r="E1632" t="s">
        <v>4475</v>
      </c>
      <c r="F1632" t="s">
        <v>3761</v>
      </c>
      <c r="G1632" t="s">
        <v>7860</v>
      </c>
      <c r="H1632" t="s">
        <v>3723</v>
      </c>
      <c r="I1632" t="s">
        <v>3762</v>
      </c>
    </row>
    <row r="1633" spans="1:9" x14ac:dyDescent="0.15">
      <c r="A1633" t="s">
        <v>5450</v>
      </c>
      <c r="B1633">
        <v>43404</v>
      </c>
      <c r="C1633" t="s">
        <v>4420</v>
      </c>
      <c r="D1633" t="s">
        <v>3764</v>
      </c>
      <c r="E1633" t="s">
        <v>4475</v>
      </c>
      <c r="F1633" t="s">
        <v>3763</v>
      </c>
      <c r="G1633" t="s">
        <v>7861</v>
      </c>
      <c r="H1633" t="s">
        <v>3723</v>
      </c>
      <c r="I1633" t="s">
        <v>3764</v>
      </c>
    </row>
    <row r="1634" spans="1:9" x14ac:dyDescent="0.15">
      <c r="A1634" t="s">
        <v>5486</v>
      </c>
      <c r="B1634">
        <v>43423</v>
      </c>
      <c r="C1634" t="s">
        <v>4420</v>
      </c>
      <c r="D1634" t="s">
        <v>3766</v>
      </c>
      <c r="E1634" t="s">
        <v>4475</v>
      </c>
      <c r="F1634" t="s">
        <v>3765</v>
      </c>
      <c r="G1634" t="s">
        <v>7862</v>
      </c>
      <c r="H1634" t="s">
        <v>3723</v>
      </c>
      <c r="I1634" t="s">
        <v>3766</v>
      </c>
    </row>
    <row r="1635" spans="1:9" x14ac:dyDescent="0.15">
      <c r="A1635" t="s">
        <v>5522</v>
      </c>
      <c r="B1635">
        <v>43424</v>
      </c>
      <c r="C1635" t="s">
        <v>4420</v>
      </c>
      <c r="D1635" t="s">
        <v>1225</v>
      </c>
      <c r="E1635" t="s">
        <v>4475</v>
      </c>
      <c r="F1635" t="s">
        <v>3767</v>
      </c>
      <c r="G1635" t="s">
        <v>7863</v>
      </c>
      <c r="H1635" t="s">
        <v>3723</v>
      </c>
      <c r="I1635" t="s">
        <v>1225</v>
      </c>
    </row>
    <row r="1636" spans="1:9" x14ac:dyDescent="0.15">
      <c r="A1636" t="s">
        <v>5557</v>
      </c>
      <c r="B1636">
        <v>43425</v>
      </c>
      <c r="C1636" t="s">
        <v>4420</v>
      </c>
      <c r="D1636" t="s">
        <v>3769</v>
      </c>
      <c r="E1636" t="s">
        <v>4475</v>
      </c>
      <c r="F1636" t="s">
        <v>3768</v>
      </c>
      <c r="G1636" t="s">
        <v>7864</v>
      </c>
      <c r="H1636" t="s">
        <v>3723</v>
      </c>
      <c r="I1636" t="s">
        <v>3769</v>
      </c>
    </row>
    <row r="1637" spans="1:9" x14ac:dyDescent="0.15">
      <c r="A1637" t="s">
        <v>5591</v>
      </c>
      <c r="B1637">
        <v>43428</v>
      </c>
      <c r="C1637" t="s">
        <v>4420</v>
      </c>
      <c r="D1637" t="s">
        <v>2303</v>
      </c>
      <c r="E1637" t="s">
        <v>4475</v>
      </c>
      <c r="F1637" t="s">
        <v>3770</v>
      </c>
      <c r="G1637" t="s">
        <v>7865</v>
      </c>
      <c r="H1637" t="s">
        <v>3723</v>
      </c>
      <c r="I1637" t="s">
        <v>2303</v>
      </c>
    </row>
    <row r="1638" spans="1:9" x14ac:dyDescent="0.15">
      <c r="A1638" t="s">
        <v>5623</v>
      </c>
      <c r="B1638">
        <v>43432</v>
      </c>
      <c r="C1638" t="s">
        <v>4420</v>
      </c>
      <c r="D1638" t="s">
        <v>3772</v>
      </c>
      <c r="E1638" t="s">
        <v>4475</v>
      </c>
      <c r="F1638" t="s">
        <v>3771</v>
      </c>
      <c r="G1638" t="s">
        <v>7866</v>
      </c>
      <c r="H1638" t="s">
        <v>3723</v>
      </c>
      <c r="I1638" t="s">
        <v>3772</v>
      </c>
    </row>
    <row r="1639" spans="1:9" x14ac:dyDescent="0.15">
      <c r="A1639" t="s">
        <v>5654</v>
      </c>
      <c r="B1639">
        <v>43433</v>
      </c>
      <c r="C1639" t="s">
        <v>4420</v>
      </c>
      <c r="D1639" t="s">
        <v>3774</v>
      </c>
      <c r="E1639" t="s">
        <v>4475</v>
      </c>
      <c r="F1639" t="s">
        <v>3773</v>
      </c>
      <c r="G1639" t="s">
        <v>7867</v>
      </c>
      <c r="H1639" t="s">
        <v>3723</v>
      </c>
      <c r="I1639" t="s">
        <v>3774</v>
      </c>
    </row>
    <row r="1640" spans="1:9" x14ac:dyDescent="0.15">
      <c r="A1640" t="s">
        <v>5682</v>
      </c>
      <c r="B1640">
        <v>43441</v>
      </c>
      <c r="C1640" t="s">
        <v>4420</v>
      </c>
      <c r="D1640" t="s">
        <v>3776</v>
      </c>
      <c r="E1640" t="s">
        <v>4475</v>
      </c>
      <c r="F1640" t="s">
        <v>3775</v>
      </c>
      <c r="G1640" t="s">
        <v>7868</v>
      </c>
      <c r="H1640" t="s">
        <v>3723</v>
      </c>
      <c r="I1640" t="s">
        <v>3776</v>
      </c>
    </row>
    <row r="1641" spans="1:9" x14ac:dyDescent="0.15">
      <c r="A1641" t="s">
        <v>5710</v>
      </c>
      <c r="B1641">
        <v>43442</v>
      </c>
      <c r="C1641" t="s">
        <v>4420</v>
      </c>
      <c r="D1641" t="s">
        <v>3778</v>
      </c>
      <c r="E1641" t="s">
        <v>4475</v>
      </c>
      <c r="F1641" t="s">
        <v>3777</v>
      </c>
      <c r="G1641" t="s">
        <v>7869</v>
      </c>
      <c r="H1641" t="s">
        <v>3723</v>
      </c>
      <c r="I1641" t="s">
        <v>3778</v>
      </c>
    </row>
    <row r="1642" spans="1:9" x14ac:dyDescent="0.15">
      <c r="A1642" t="s">
        <v>5737</v>
      </c>
      <c r="B1642">
        <v>43443</v>
      </c>
      <c r="C1642" t="s">
        <v>4420</v>
      </c>
      <c r="D1642" t="s">
        <v>3780</v>
      </c>
      <c r="E1642" t="s">
        <v>4475</v>
      </c>
      <c r="F1642" t="s">
        <v>3779</v>
      </c>
      <c r="G1642" t="s">
        <v>7870</v>
      </c>
      <c r="H1642" t="s">
        <v>3723</v>
      </c>
      <c r="I1642" t="s">
        <v>3780</v>
      </c>
    </row>
    <row r="1643" spans="1:9" x14ac:dyDescent="0.15">
      <c r="A1643" t="s">
        <v>5762</v>
      </c>
      <c r="B1643">
        <v>43444</v>
      </c>
      <c r="C1643" t="s">
        <v>4420</v>
      </c>
      <c r="D1643" t="s">
        <v>3782</v>
      </c>
      <c r="E1643" t="s">
        <v>4475</v>
      </c>
      <c r="F1643" t="s">
        <v>3781</v>
      </c>
      <c r="G1643" t="s">
        <v>7871</v>
      </c>
      <c r="H1643" t="s">
        <v>3723</v>
      </c>
      <c r="I1643" t="s">
        <v>3782</v>
      </c>
    </row>
    <row r="1644" spans="1:9" x14ac:dyDescent="0.15">
      <c r="A1644" t="s">
        <v>5787</v>
      </c>
      <c r="B1644">
        <v>43447</v>
      </c>
      <c r="C1644" t="s">
        <v>4420</v>
      </c>
      <c r="D1644" t="s">
        <v>3784</v>
      </c>
      <c r="E1644" t="s">
        <v>4475</v>
      </c>
      <c r="F1644" t="s">
        <v>3783</v>
      </c>
      <c r="G1644" t="s">
        <v>7872</v>
      </c>
      <c r="H1644" t="s">
        <v>3723</v>
      </c>
      <c r="I1644" t="s">
        <v>3784</v>
      </c>
    </row>
    <row r="1645" spans="1:9" x14ac:dyDescent="0.15">
      <c r="A1645" t="s">
        <v>5812</v>
      </c>
      <c r="B1645">
        <v>43468</v>
      </c>
      <c r="C1645" t="s">
        <v>4420</v>
      </c>
      <c r="D1645" t="s">
        <v>3786</v>
      </c>
      <c r="E1645" t="s">
        <v>4475</v>
      </c>
      <c r="F1645" t="s">
        <v>3785</v>
      </c>
      <c r="G1645" t="s">
        <v>7873</v>
      </c>
      <c r="H1645" t="s">
        <v>3723</v>
      </c>
      <c r="I1645" t="s">
        <v>3786</v>
      </c>
    </row>
    <row r="1646" spans="1:9" x14ac:dyDescent="0.15">
      <c r="A1646" t="s">
        <v>5835</v>
      </c>
      <c r="B1646">
        <v>43482</v>
      </c>
      <c r="C1646" t="s">
        <v>4420</v>
      </c>
      <c r="D1646" t="s">
        <v>3788</v>
      </c>
      <c r="E1646" t="s">
        <v>4475</v>
      </c>
      <c r="F1646" t="s">
        <v>3787</v>
      </c>
      <c r="G1646" t="s">
        <v>7874</v>
      </c>
      <c r="H1646" t="s">
        <v>3723</v>
      </c>
      <c r="I1646" t="s">
        <v>3788</v>
      </c>
    </row>
    <row r="1647" spans="1:9" x14ac:dyDescent="0.15">
      <c r="A1647" t="s">
        <v>5857</v>
      </c>
      <c r="B1647">
        <v>43484</v>
      </c>
      <c r="C1647" t="s">
        <v>4420</v>
      </c>
      <c r="D1647" t="s">
        <v>3790</v>
      </c>
      <c r="E1647" t="s">
        <v>4475</v>
      </c>
      <c r="F1647" t="s">
        <v>3789</v>
      </c>
      <c r="G1647" t="s">
        <v>7875</v>
      </c>
      <c r="H1647" t="s">
        <v>3723</v>
      </c>
      <c r="I1647" t="s">
        <v>3790</v>
      </c>
    </row>
    <row r="1648" spans="1:9" x14ac:dyDescent="0.15">
      <c r="A1648" t="s">
        <v>5875</v>
      </c>
      <c r="B1648">
        <v>43501</v>
      </c>
      <c r="C1648" t="s">
        <v>4420</v>
      </c>
      <c r="D1648" t="s">
        <v>3792</v>
      </c>
      <c r="E1648" t="s">
        <v>4475</v>
      </c>
      <c r="F1648" t="s">
        <v>3791</v>
      </c>
      <c r="G1648" t="s">
        <v>7876</v>
      </c>
      <c r="H1648" t="s">
        <v>3723</v>
      </c>
      <c r="I1648" t="s">
        <v>3792</v>
      </c>
    </row>
    <row r="1649" spans="1:9" x14ac:dyDescent="0.15">
      <c r="A1649" t="s">
        <v>5893</v>
      </c>
      <c r="B1649">
        <v>43505</v>
      </c>
      <c r="C1649" t="s">
        <v>4420</v>
      </c>
      <c r="D1649" t="s">
        <v>3794</v>
      </c>
      <c r="E1649" t="s">
        <v>4475</v>
      </c>
      <c r="F1649" t="s">
        <v>3793</v>
      </c>
      <c r="G1649" t="s">
        <v>7877</v>
      </c>
      <c r="H1649" t="s">
        <v>3723</v>
      </c>
      <c r="I1649" t="s">
        <v>3794</v>
      </c>
    </row>
    <row r="1650" spans="1:9" x14ac:dyDescent="0.15">
      <c r="A1650" t="s">
        <v>5911</v>
      </c>
      <c r="B1650">
        <v>43506</v>
      </c>
      <c r="C1650" t="s">
        <v>4420</v>
      </c>
      <c r="D1650" t="s">
        <v>3796</v>
      </c>
      <c r="E1650" t="s">
        <v>4475</v>
      </c>
      <c r="F1650" t="s">
        <v>3795</v>
      </c>
      <c r="G1650" t="s">
        <v>7878</v>
      </c>
      <c r="H1650" t="s">
        <v>3723</v>
      </c>
      <c r="I1650" t="s">
        <v>3796</v>
      </c>
    </row>
    <row r="1651" spans="1:9" x14ac:dyDescent="0.15">
      <c r="A1651" t="s">
        <v>5929</v>
      </c>
      <c r="B1651">
        <v>43507</v>
      </c>
      <c r="C1651" t="s">
        <v>4420</v>
      </c>
      <c r="D1651" t="s">
        <v>3798</v>
      </c>
      <c r="E1651" t="s">
        <v>4475</v>
      </c>
      <c r="F1651" t="s">
        <v>3797</v>
      </c>
      <c r="G1651" t="s">
        <v>7879</v>
      </c>
      <c r="H1651" t="s">
        <v>3723</v>
      </c>
      <c r="I1651" t="s">
        <v>3798</v>
      </c>
    </row>
    <row r="1652" spans="1:9" x14ac:dyDescent="0.15">
      <c r="A1652" t="s">
        <v>5946</v>
      </c>
      <c r="B1652">
        <v>43510</v>
      </c>
      <c r="C1652" t="s">
        <v>4420</v>
      </c>
      <c r="D1652" t="s">
        <v>3800</v>
      </c>
      <c r="E1652" t="s">
        <v>4475</v>
      </c>
      <c r="F1652" t="s">
        <v>3799</v>
      </c>
      <c r="G1652" t="s">
        <v>7880</v>
      </c>
      <c r="H1652" t="s">
        <v>3723</v>
      </c>
      <c r="I1652" t="s">
        <v>3800</v>
      </c>
    </row>
    <row r="1653" spans="1:9" x14ac:dyDescent="0.15">
      <c r="A1653" t="s">
        <v>5962</v>
      </c>
      <c r="B1653">
        <v>43511</v>
      </c>
      <c r="C1653" t="s">
        <v>4420</v>
      </c>
      <c r="D1653" t="s">
        <v>3802</v>
      </c>
      <c r="E1653" t="s">
        <v>4475</v>
      </c>
      <c r="F1653" t="s">
        <v>3801</v>
      </c>
      <c r="G1653" t="s">
        <v>7881</v>
      </c>
      <c r="H1653" t="s">
        <v>3723</v>
      </c>
      <c r="I1653" t="s">
        <v>3802</v>
      </c>
    </row>
    <row r="1654" spans="1:9" x14ac:dyDescent="0.15">
      <c r="A1654" t="s">
        <v>5977</v>
      </c>
      <c r="B1654">
        <v>43512</v>
      </c>
      <c r="C1654" t="s">
        <v>4420</v>
      </c>
      <c r="D1654" t="s">
        <v>3804</v>
      </c>
      <c r="E1654" t="s">
        <v>4475</v>
      </c>
      <c r="F1654" t="s">
        <v>3803</v>
      </c>
      <c r="G1654" t="s">
        <v>7882</v>
      </c>
      <c r="H1654" t="s">
        <v>3723</v>
      </c>
      <c r="I1654" t="s">
        <v>3804</v>
      </c>
    </row>
    <row r="1655" spans="1:9" x14ac:dyDescent="0.15">
      <c r="A1655" t="s">
        <v>5990</v>
      </c>
      <c r="B1655">
        <v>43513</v>
      </c>
      <c r="C1655" t="s">
        <v>4420</v>
      </c>
      <c r="D1655" t="s">
        <v>3806</v>
      </c>
      <c r="E1655" t="s">
        <v>4475</v>
      </c>
      <c r="F1655" t="s">
        <v>3805</v>
      </c>
      <c r="G1655" t="s">
        <v>7883</v>
      </c>
      <c r="H1655" t="s">
        <v>3723</v>
      </c>
      <c r="I1655" t="s">
        <v>3806</v>
      </c>
    </row>
    <row r="1656" spans="1:9" x14ac:dyDescent="0.15">
      <c r="A1656" t="s">
        <v>6002</v>
      </c>
      <c r="B1656">
        <v>43514</v>
      </c>
      <c r="C1656" t="s">
        <v>4420</v>
      </c>
      <c r="D1656" t="s">
        <v>3808</v>
      </c>
      <c r="E1656" t="s">
        <v>4475</v>
      </c>
      <c r="F1656" t="s">
        <v>3807</v>
      </c>
      <c r="G1656" t="s">
        <v>7884</v>
      </c>
      <c r="H1656" t="s">
        <v>3723</v>
      </c>
      <c r="I1656" t="s">
        <v>3808</v>
      </c>
    </row>
    <row r="1657" spans="1:9" x14ac:dyDescent="0.15">
      <c r="A1657" t="s">
        <v>6012</v>
      </c>
      <c r="B1657">
        <v>43531</v>
      </c>
      <c r="C1657" t="s">
        <v>4420</v>
      </c>
      <c r="D1657" t="s">
        <v>3810</v>
      </c>
      <c r="E1657" t="s">
        <v>4475</v>
      </c>
      <c r="F1657" t="s">
        <v>3809</v>
      </c>
      <c r="G1657" t="s">
        <v>7885</v>
      </c>
      <c r="H1657" t="s">
        <v>3723</v>
      </c>
      <c r="I1657" t="s">
        <v>3810</v>
      </c>
    </row>
    <row r="1658" spans="1:9" x14ac:dyDescent="0.15">
      <c r="A1658" t="s">
        <v>4470</v>
      </c>
      <c r="B1658">
        <v>44000</v>
      </c>
      <c r="C1658" t="s">
        <v>4421</v>
      </c>
      <c r="D1658" t="s">
        <v>3812</v>
      </c>
      <c r="E1658" t="s">
        <v>4426</v>
      </c>
      <c r="F1658" t="s">
        <v>3811</v>
      </c>
      <c r="G1658" t="s">
        <v>7886</v>
      </c>
      <c r="H1658" t="s">
        <v>3812</v>
      </c>
    </row>
    <row r="1659" spans="1:9" x14ac:dyDescent="0.15">
      <c r="A1659" t="s">
        <v>4519</v>
      </c>
      <c r="B1659">
        <v>44201</v>
      </c>
      <c r="C1659" t="s">
        <v>4421</v>
      </c>
      <c r="D1659" t="s">
        <v>3814</v>
      </c>
      <c r="E1659" t="s">
        <v>4475</v>
      </c>
      <c r="F1659" t="s">
        <v>3813</v>
      </c>
      <c r="G1659" t="s">
        <v>7887</v>
      </c>
      <c r="H1659" t="s">
        <v>3812</v>
      </c>
      <c r="I1659" t="s">
        <v>3814</v>
      </c>
    </row>
    <row r="1660" spans="1:9" x14ac:dyDescent="0.15">
      <c r="A1660" t="s">
        <v>4567</v>
      </c>
      <c r="B1660">
        <v>44202</v>
      </c>
      <c r="C1660" t="s">
        <v>4421</v>
      </c>
      <c r="D1660" t="s">
        <v>3816</v>
      </c>
      <c r="E1660" t="s">
        <v>4475</v>
      </c>
      <c r="F1660" t="s">
        <v>3815</v>
      </c>
      <c r="G1660" t="s">
        <v>7888</v>
      </c>
      <c r="H1660" t="s">
        <v>3812</v>
      </c>
      <c r="I1660" t="s">
        <v>3816</v>
      </c>
    </row>
    <row r="1661" spans="1:9" x14ac:dyDescent="0.15">
      <c r="A1661" t="s">
        <v>4615</v>
      </c>
      <c r="B1661">
        <v>44203</v>
      </c>
      <c r="C1661" t="s">
        <v>4421</v>
      </c>
      <c r="D1661" t="s">
        <v>3818</v>
      </c>
      <c r="E1661" t="s">
        <v>4475</v>
      </c>
      <c r="F1661" t="s">
        <v>3817</v>
      </c>
      <c r="G1661" t="s">
        <v>7889</v>
      </c>
      <c r="H1661" t="s">
        <v>3812</v>
      </c>
      <c r="I1661" t="s">
        <v>3818</v>
      </c>
    </row>
    <row r="1662" spans="1:9" x14ac:dyDescent="0.15">
      <c r="A1662" t="s">
        <v>4663</v>
      </c>
      <c r="B1662">
        <v>44204</v>
      </c>
      <c r="C1662" t="s">
        <v>4421</v>
      </c>
      <c r="D1662" t="s">
        <v>3820</v>
      </c>
      <c r="E1662" t="s">
        <v>4475</v>
      </c>
      <c r="F1662" t="s">
        <v>3819</v>
      </c>
      <c r="G1662" t="s">
        <v>7890</v>
      </c>
      <c r="H1662" t="s">
        <v>3812</v>
      </c>
      <c r="I1662" t="s">
        <v>3820</v>
      </c>
    </row>
    <row r="1663" spans="1:9" x14ac:dyDescent="0.15">
      <c r="A1663" t="s">
        <v>4711</v>
      </c>
      <c r="B1663">
        <v>44205</v>
      </c>
      <c r="C1663" t="s">
        <v>4421</v>
      </c>
      <c r="D1663" t="s">
        <v>3822</v>
      </c>
      <c r="E1663" t="s">
        <v>4475</v>
      </c>
      <c r="F1663" t="s">
        <v>3821</v>
      </c>
      <c r="G1663" t="s">
        <v>7891</v>
      </c>
      <c r="H1663" t="s">
        <v>3812</v>
      </c>
      <c r="I1663" t="s">
        <v>3822</v>
      </c>
    </row>
    <row r="1664" spans="1:9" x14ac:dyDescent="0.15">
      <c r="A1664" t="s">
        <v>4759</v>
      </c>
      <c r="B1664">
        <v>44206</v>
      </c>
      <c r="C1664" t="s">
        <v>4421</v>
      </c>
      <c r="D1664" t="s">
        <v>3824</v>
      </c>
      <c r="E1664" t="s">
        <v>4475</v>
      </c>
      <c r="F1664" t="s">
        <v>3823</v>
      </c>
      <c r="G1664" t="s">
        <v>7892</v>
      </c>
      <c r="H1664" t="s">
        <v>3812</v>
      </c>
      <c r="I1664" t="s">
        <v>3824</v>
      </c>
    </row>
    <row r="1665" spans="1:9" x14ac:dyDescent="0.15">
      <c r="A1665" t="s">
        <v>4807</v>
      </c>
      <c r="B1665">
        <v>44207</v>
      </c>
      <c r="C1665" t="s">
        <v>4421</v>
      </c>
      <c r="D1665" t="s">
        <v>3826</v>
      </c>
      <c r="E1665" t="s">
        <v>4475</v>
      </c>
      <c r="F1665" t="s">
        <v>3825</v>
      </c>
      <c r="G1665" t="s">
        <v>7893</v>
      </c>
      <c r="H1665" t="s">
        <v>3812</v>
      </c>
      <c r="I1665" t="s">
        <v>3826</v>
      </c>
    </row>
    <row r="1666" spans="1:9" x14ac:dyDescent="0.15">
      <c r="A1666" t="s">
        <v>4855</v>
      </c>
      <c r="B1666">
        <v>44208</v>
      </c>
      <c r="C1666" t="s">
        <v>4421</v>
      </c>
      <c r="D1666" t="s">
        <v>3828</v>
      </c>
      <c r="E1666" t="s">
        <v>4475</v>
      </c>
      <c r="F1666" t="s">
        <v>3827</v>
      </c>
      <c r="G1666" t="s">
        <v>7894</v>
      </c>
      <c r="H1666" t="s">
        <v>3812</v>
      </c>
      <c r="I1666" t="s">
        <v>3828</v>
      </c>
    </row>
    <row r="1667" spans="1:9" x14ac:dyDescent="0.15">
      <c r="A1667" t="s">
        <v>4903</v>
      </c>
      <c r="B1667">
        <v>44209</v>
      </c>
      <c r="C1667" t="s">
        <v>4421</v>
      </c>
      <c r="D1667" t="s">
        <v>3830</v>
      </c>
      <c r="E1667" t="s">
        <v>4475</v>
      </c>
      <c r="F1667" t="s">
        <v>3829</v>
      </c>
      <c r="G1667" t="s">
        <v>7895</v>
      </c>
      <c r="H1667" t="s">
        <v>3812</v>
      </c>
      <c r="I1667" t="s">
        <v>3830</v>
      </c>
    </row>
    <row r="1668" spans="1:9" x14ac:dyDescent="0.15">
      <c r="A1668" t="s">
        <v>4951</v>
      </c>
      <c r="B1668">
        <v>44210</v>
      </c>
      <c r="C1668" t="s">
        <v>4421</v>
      </c>
      <c r="D1668" t="s">
        <v>3832</v>
      </c>
      <c r="E1668" t="s">
        <v>4475</v>
      </c>
      <c r="F1668" t="s">
        <v>3831</v>
      </c>
      <c r="G1668" t="s">
        <v>7896</v>
      </c>
      <c r="H1668" t="s">
        <v>3812</v>
      </c>
      <c r="I1668" t="s">
        <v>3832</v>
      </c>
    </row>
    <row r="1669" spans="1:9" x14ac:dyDescent="0.15">
      <c r="A1669" t="s">
        <v>4999</v>
      </c>
      <c r="B1669">
        <v>44211</v>
      </c>
      <c r="C1669" t="s">
        <v>4421</v>
      </c>
      <c r="D1669" t="s">
        <v>3834</v>
      </c>
      <c r="E1669" t="s">
        <v>4475</v>
      </c>
      <c r="F1669" t="s">
        <v>3833</v>
      </c>
      <c r="G1669" t="s">
        <v>7897</v>
      </c>
      <c r="H1669" t="s">
        <v>3812</v>
      </c>
      <c r="I1669" t="s">
        <v>3834</v>
      </c>
    </row>
    <row r="1670" spans="1:9" x14ac:dyDescent="0.15">
      <c r="A1670" t="s">
        <v>5047</v>
      </c>
      <c r="B1670">
        <v>44212</v>
      </c>
      <c r="C1670" t="s">
        <v>4421</v>
      </c>
      <c r="D1670" t="s">
        <v>3836</v>
      </c>
      <c r="E1670" t="s">
        <v>4475</v>
      </c>
      <c r="F1670" t="s">
        <v>3835</v>
      </c>
      <c r="G1670" t="s">
        <v>7898</v>
      </c>
      <c r="H1670" t="s">
        <v>3812</v>
      </c>
      <c r="I1670" t="s">
        <v>3836</v>
      </c>
    </row>
    <row r="1671" spans="1:9" x14ac:dyDescent="0.15">
      <c r="A1671" t="s">
        <v>5095</v>
      </c>
      <c r="B1671">
        <v>44213</v>
      </c>
      <c r="C1671" t="s">
        <v>4421</v>
      </c>
      <c r="D1671" t="s">
        <v>3838</v>
      </c>
      <c r="E1671" t="s">
        <v>4475</v>
      </c>
      <c r="F1671" t="s">
        <v>3837</v>
      </c>
      <c r="G1671" t="s">
        <v>7899</v>
      </c>
      <c r="H1671" t="s">
        <v>3812</v>
      </c>
      <c r="I1671" t="s">
        <v>3838</v>
      </c>
    </row>
    <row r="1672" spans="1:9" x14ac:dyDescent="0.15">
      <c r="A1672" t="s">
        <v>5143</v>
      </c>
      <c r="B1672">
        <v>44214</v>
      </c>
      <c r="C1672" t="s">
        <v>4421</v>
      </c>
      <c r="D1672" t="s">
        <v>3840</v>
      </c>
      <c r="E1672" t="s">
        <v>4475</v>
      </c>
      <c r="F1672" t="s">
        <v>3839</v>
      </c>
      <c r="G1672" t="s">
        <v>7900</v>
      </c>
      <c r="H1672" t="s">
        <v>3812</v>
      </c>
      <c r="I1672" t="s">
        <v>3840</v>
      </c>
    </row>
    <row r="1673" spans="1:9" x14ac:dyDescent="0.15">
      <c r="A1673" t="s">
        <v>5191</v>
      </c>
      <c r="B1673">
        <v>44322</v>
      </c>
      <c r="C1673" t="s">
        <v>4421</v>
      </c>
      <c r="D1673" t="s">
        <v>3842</v>
      </c>
      <c r="E1673" t="s">
        <v>4475</v>
      </c>
      <c r="F1673" t="s">
        <v>3841</v>
      </c>
      <c r="G1673" t="s">
        <v>7901</v>
      </c>
      <c r="H1673" t="s">
        <v>3812</v>
      </c>
      <c r="I1673" t="s">
        <v>3842</v>
      </c>
    </row>
    <row r="1674" spans="1:9" x14ac:dyDescent="0.15">
      <c r="A1674" t="s">
        <v>5238</v>
      </c>
      <c r="B1674">
        <v>44341</v>
      </c>
      <c r="C1674" t="s">
        <v>4421</v>
      </c>
      <c r="D1674" t="s">
        <v>3844</v>
      </c>
      <c r="E1674" t="s">
        <v>4475</v>
      </c>
      <c r="F1674" t="s">
        <v>3843</v>
      </c>
      <c r="G1674" t="s">
        <v>7902</v>
      </c>
      <c r="H1674" t="s">
        <v>3812</v>
      </c>
      <c r="I1674" t="s">
        <v>3844</v>
      </c>
    </row>
    <row r="1675" spans="1:9" x14ac:dyDescent="0.15">
      <c r="A1675" t="s">
        <v>5285</v>
      </c>
      <c r="B1675">
        <v>44461</v>
      </c>
      <c r="C1675" t="s">
        <v>4421</v>
      </c>
      <c r="D1675" t="s">
        <v>3846</v>
      </c>
      <c r="E1675" t="s">
        <v>4475</v>
      </c>
      <c r="F1675" t="s">
        <v>3845</v>
      </c>
      <c r="G1675" t="s">
        <v>7903</v>
      </c>
      <c r="H1675" t="s">
        <v>3812</v>
      </c>
      <c r="I1675" t="s">
        <v>3846</v>
      </c>
    </row>
    <row r="1676" spans="1:9" x14ac:dyDescent="0.15">
      <c r="A1676" t="s">
        <v>5330</v>
      </c>
      <c r="B1676">
        <v>44462</v>
      </c>
      <c r="C1676" t="s">
        <v>4421</v>
      </c>
      <c r="D1676" t="s">
        <v>3848</v>
      </c>
      <c r="E1676" t="s">
        <v>4475</v>
      </c>
      <c r="F1676" t="s">
        <v>3847</v>
      </c>
      <c r="G1676" t="s">
        <v>7904</v>
      </c>
      <c r="H1676" t="s">
        <v>3812</v>
      </c>
      <c r="I1676" t="s">
        <v>3848</v>
      </c>
    </row>
    <row r="1677" spans="1:9" x14ac:dyDescent="0.15">
      <c r="A1677" t="s">
        <v>4471</v>
      </c>
      <c r="B1677">
        <v>45000</v>
      </c>
      <c r="C1677" t="s">
        <v>4422</v>
      </c>
      <c r="D1677" t="s">
        <v>3850</v>
      </c>
      <c r="E1677" t="s">
        <v>4426</v>
      </c>
      <c r="F1677" t="s">
        <v>3849</v>
      </c>
      <c r="G1677" t="s">
        <v>7905</v>
      </c>
      <c r="H1677" t="s">
        <v>3850</v>
      </c>
    </row>
    <row r="1678" spans="1:9" x14ac:dyDescent="0.15">
      <c r="A1678" t="s">
        <v>4520</v>
      </c>
      <c r="B1678">
        <v>45201</v>
      </c>
      <c r="C1678" t="s">
        <v>4422</v>
      </c>
      <c r="D1678" t="s">
        <v>3852</v>
      </c>
      <c r="E1678" t="s">
        <v>4475</v>
      </c>
      <c r="F1678" t="s">
        <v>3851</v>
      </c>
      <c r="G1678" t="s">
        <v>7906</v>
      </c>
      <c r="H1678" t="s">
        <v>3850</v>
      </c>
      <c r="I1678" t="s">
        <v>3852</v>
      </c>
    </row>
    <row r="1679" spans="1:9" x14ac:dyDescent="0.15">
      <c r="A1679" t="s">
        <v>4568</v>
      </c>
      <c r="B1679">
        <v>45202</v>
      </c>
      <c r="C1679" t="s">
        <v>4422</v>
      </c>
      <c r="D1679" t="s">
        <v>3854</v>
      </c>
      <c r="E1679" t="s">
        <v>4475</v>
      </c>
      <c r="F1679" t="s">
        <v>3853</v>
      </c>
      <c r="G1679" t="s">
        <v>7907</v>
      </c>
      <c r="H1679" t="s">
        <v>3850</v>
      </c>
      <c r="I1679" t="s">
        <v>3854</v>
      </c>
    </row>
    <row r="1680" spans="1:9" x14ac:dyDescent="0.15">
      <c r="A1680" t="s">
        <v>4616</v>
      </c>
      <c r="B1680">
        <v>45203</v>
      </c>
      <c r="C1680" t="s">
        <v>4422</v>
      </c>
      <c r="D1680" t="s">
        <v>3856</v>
      </c>
      <c r="E1680" t="s">
        <v>4475</v>
      </c>
      <c r="F1680" t="s">
        <v>3855</v>
      </c>
      <c r="G1680" t="s">
        <v>7908</v>
      </c>
      <c r="H1680" t="s">
        <v>3850</v>
      </c>
      <c r="I1680" t="s">
        <v>3856</v>
      </c>
    </row>
    <row r="1681" spans="1:9" x14ac:dyDescent="0.15">
      <c r="A1681" t="s">
        <v>4664</v>
      </c>
      <c r="B1681">
        <v>45204</v>
      </c>
      <c r="C1681" t="s">
        <v>4422</v>
      </c>
      <c r="D1681" t="s">
        <v>3858</v>
      </c>
      <c r="E1681" t="s">
        <v>4475</v>
      </c>
      <c r="F1681" t="s">
        <v>3857</v>
      </c>
      <c r="G1681" t="s">
        <v>7909</v>
      </c>
      <c r="H1681" t="s">
        <v>3850</v>
      </c>
      <c r="I1681" t="s">
        <v>3858</v>
      </c>
    </row>
    <row r="1682" spans="1:9" x14ac:dyDescent="0.15">
      <c r="A1682" t="s">
        <v>4712</v>
      </c>
      <c r="B1682">
        <v>45205</v>
      </c>
      <c r="C1682" t="s">
        <v>4422</v>
      </c>
      <c r="D1682" t="s">
        <v>3860</v>
      </c>
      <c r="E1682" t="s">
        <v>4475</v>
      </c>
      <c r="F1682" t="s">
        <v>3859</v>
      </c>
      <c r="G1682" t="s">
        <v>7910</v>
      </c>
      <c r="H1682" t="s">
        <v>3850</v>
      </c>
      <c r="I1682" t="s">
        <v>3860</v>
      </c>
    </row>
    <row r="1683" spans="1:9" x14ac:dyDescent="0.15">
      <c r="A1683" t="s">
        <v>4760</v>
      </c>
      <c r="B1683">
        <v>45206</v>
      </c>
      <c r="C1683" t="s">
        <v>4422</v>
      </c>
      <c r="D1683" t="s">
        <v>3862</v>
      </c>
      <c r="E1683" t="s">
        <v>4475</v>
      </c>
      <c r="F1683" t="s">
        <v>3861</v>
      </c>
      <c r="G1683" t="s">
        <v>7911</v>
      </c>
      <c r="H1683" t="s">
        <v>3850</v>
      </c>
      <c r="I1683" t="s">
        <v>3862</v>
      </c>
    </row>
    <row r="1684" spans="1:9" x14ac:dyDescent="0.15">
      <c r="A1684" t="s">
        <v>4808</v>
      </c>
      <c r="B1684">
        <v>45207</v>
      </c>
      <c r="C1684" t="s">
        <v>4422</v>
      </c>
      <c r="D1684" t="s">
        <v>3864</v>
      </c>
      <c r="E1684" t="s">
        <v>4475</v>
      </c>
      <c r="F1684" t="s">
        <v>3863</v>
      </c>
      <c r="G1684" t="s">
        <v>7912</v>
      </c>
      <c r="H1684" t="s">
        <v>3850</v>
      </c>
      <c r="I1684" t="s">
        <v>3864</v>
      </c>
    </row>
    <row r="1685" spans="1:9" x14ac:dyDescent="0.15">
      <c r="A1685" t="s">
        <v>4856</v>
      </c>
      <c r="B1685">
        <v>45208</v>
      </c>
      <c r="C1685" t="s">
        <v>4422</v>
      </c>
      <c r="D1685" t="s">
        <v>3866</v>
      </c>
      <c r="E1685" t="s">
        <v>4475</v>
      </c>
      <c r="F1685" t="s">
        <v>3865</v>
      </c>
      <c r="G1685" t="s">
        <v>7913</v>
      </c>
      <c r="H1685" t="s">
        <v>3850</v>
      </c>
      <c r="I1685" t="s">
        <v>3866</v>
      </c>
    </row>
    <row r="1686" spans="1:9" x14ac:dyDescent="0.15">
      <c r="A1686" t="s">
        <v>4904</v>
      </c>
      <c r="B1686">
        <v>45209</v>
      </c>
      <c r="C1686" t="s">
        <v>4422</v>
      </c>
      <c r="D1686" t="s">
        <v>3868</v>
      </c>
      <c r="E1686" t="s">
        <v>4475</v>
      </c>
      <c r="F1686" t="s">
        <v>3867</v>
      </c>
      <c r="G1686" t="s">
        <v>7914</v>
      </c>
      <c r="H1686" t="s">
        <v>3850</v>
      </c>
      <c r="I1686" t="s">
        <v>3868</v>
      </c>
    </row>
    <row r="1687" spans="1:9" x14ac:dyDescent="0.15">
      <c r="A1687" t="s">
        <v>4952</v>
      </c>
      <c r="B1687">
        <v>45341</v>
      </c>
      <c r="C1687" t="s">
        <v>4422</v>
      </c>
      <c r="D1687" t="s">
        <v>3870</v>
      </c>
      <c r="E1687" t="s">
        <v>4475</v>
      </c>
      <c r="F1687" t="s">
        <v>3869</v>
      </c>
      <c r="G1687" t="s">
        <v>7915</v>
      </c>
      <c r="H1687" t="s">
        <v>3850</v>
      </c>
      <c r="I1687" t="s">
        <v>3870</v>
      </c>
    </row>
    <row r="1688" spans="1:9" x14ac:dyDescent="0.15">
      <c r="A1688" t="s">
        <v>5000</v>
      </c>
      <c r="B1688">
        <v>45361</v>
      </c>
      <c r="C1688" t="s">
        <v>4422</v>
      </c>
      <c r="D1688" t="s">
        <v>3872</v>
      </c>
      <c r="E1688" t="s">
        <v>4475</v>
      </c>
      <c r="F1688" t="s">
        <v>3871</v>
      </c>
      <c r="G1688" t="s">
        <v>7916</v>
      </c>
      <c r="H1688" t="s">
        <v>3850</v>
      </c>
      <c r="I1688" t="s">
        <v>3872</v>
      </c>
    </row>
    <row r="1689" spans="1:9" x14ac:dyDescent="0.15">
      <c r="A1689" t="s">
        <v>5048</v>
      </c>
      <c r="B1689">
        <v>45382</v>
      </c>
      <c r="C1689" t="s">
        <v>4422</v>
      </c>
      <c r="D1689" t="s">
        <v>3874</v>
      </c>
      <c r="E1689" t="s">
        <v>4475</v>
      </c>
      <c r="F1689" t="s">
        <v>3873</v>
      </c>
      <c r="G1689" t="s">
        <v>7917</v>
      </c>
      <c r="H1689" t="s">
        <v>3850</v>
      </c>
      <c r="I1689" t="s">
        <v>3874</v>
      </c>
    </row>
    <row r="1690" spans="1:9" x14ac:dyDescent="0.15">
      <c r="A1690" t="s">
        <v>5096</v>
      </c>
      <c r="B1690">
        <v>45383</v>
      </c>
      <c r="C1690" t="s">
        <v>4422</v>
      </c>
      <c r="D1690" t="s">
        <v>3876</v>
      </c>
      <c r="E1690" t="s">
        <v>4475</v>
      </c>
      <c r="F1690" t="s">
        <v>3875</v>
      </c>
      <c r="G1690" t="s">
        <v>7918</v>
      </c>
      <c r="H1690" t="s">
        <v>3850</v>
      </c>
      <c r="I1690" t="s">
        <v>3876</v>
      </c>
    </row>
    <row r="1691" spans="1:9" x14ac:dyDescent="0.15">
      <c r="A1691" t="s">
        <v>5144</v>
      </c>
      <c r="B1691">
        <v>45401</v>
      </c>
      <c r="C1691" t="s">
        <v>4422</v>
      </c>
      <c r="D1691" t="s">
        <v>3878</v>
      </c>
      <c r="E1691" t="s">
        <v>4475</v>
      </c>
      <c r="F1691" t="s">
        <v>3877</v>
      </c>
      <c r="G1691" t="s">
        <v>7919</v>
      </c>
      <c r="H1691" t="s">
        <v>3850</v>
      </c>
      <c r="I1691" t="s">
        <v>3878</v>
      </c>
    </row>
    <row r="1692" spans="1:9" x14ac:dyDescent="0.15">
      <c r="A1692" t="s">
        <v>5192</v>
      </c>
      <c r="B1692">
        <v>45402</v>
      </c>
      <c r="C1692" t="s">
        <v>4422</v>
      </c>
      <c r="D1692" t="s">
        <v>3880</v>
      </c>
      <c r="E1692" t="s">
        <v>4475</v>
      </c>
      <c r="F1692" t="s">
        <v>3879</v>
      </c>
      <c r="G1692" t="s">
        <v>7920</v>
      </c>
      <c r="H1692" t="s">
        <v>3850</v>
      </c>
      <c r="I1692" t="s">
        <v>3880</v>
      </c>
    </row>
    <row r="1693" spans="1:9" x14ac:dyDescent="0.15">
      <c r="A1693" t="s">
        <v>5239</v>
      </c>
      <c r="B1693">
        <v>45403</v>
      </c>
      <c r="C1693" t="s">
        <v>4422</v>
      </c>
      <c r="D1693" t="s">
        <v>3882</v>
      </c>
      <c r="E1693" t="s">
        <v>4475</v>
      </c>
      <c r="F1693" t="s">
        <v>3881</v>
      </c>
      <c r="G1693" t="s">
        <v>7921</v>
      </c>
      <c r="H1693" t="s">
        <v>3850</v>
      </c>
      <c r="I1693" t="s">
        <v>3882</v>
      </c>
    </row>
    <row r="1694" spans="1:9" x14ac:dyDescent="0.15">
      <c r="A1694" t="s">
        <v>5286</v>
      </c>
      <c r="B1694">
        <v>45404</v>
      </c>
      <c r="C1694" t="s">
        <v>4422</v>
      </c>
      <c r="D1694" t="s">
        <v>3884</v>
      </c>
      <c r="E1694" t="s">
        <v>4475</v>
      </c>
      <c r="F1694" t="s">
        <v>3883</v>
      </c>
      <c r="G1694" t="s">
        <v>7922</v>
      </c>
      <c r="H1694" t="s">
        <v>3850</v>
      </c>
      <c r="I1694" t="s">
        <v>3884</v>
      </c>
    </row>
    <row r="1695" spans="1:9" x14ac:dyDescent="0.15">
      <c r="A1695" t="s">
        <v>5331</v>
      </c>
      <c r="B1695">
        <v>45405</v>
      </c>
      <c r="C1695" t="s">
        <v>4422</v>
      </c>
      <c r="D1695" t="s">
        <v>3886</v>
      </c>
      <c r="E1695" t="s">
        <v>4475</v>
      </c>
      <c r="F1695" t="s">
        <v>3885</v>
      </c>
      <c r="G1695" t="s">
        <v>7923</v>
      </c>
      <c r="H1695" t="s">
        <v>3850</v>
      </c>
      <c r="I1695" t="s">
        <v>3886</v>
      </c>
    </row>
    <row r="1696" spans="1:9" x14ac:dyDescent="0.15">
      <c r="A1696" t="s">
        <v>5375</v>
      </c>
      <c r="B1696">
        <v>45406</v>
      </c>
      <c r="C1696" t="s">
        <v>4422</v>
      </c>
      <c r="D1696" t="s">
        <v>3888</v>
      </c>
      <c r="E1696" t="s">
        <v>4475</v>
      </c>
      <c r="F1696" t="s">
        <v>3887</v>
      </c>
      <c r="G1696" t="s">
        <v>7924</v>
      </c>
      <c r="H1696" t="s">
        <v>3850</v>
      </c>
      <c r="I1696" t="s">
        <v>3888</v>
      </c>
    </row>
    <row r="1697" spans="1:9" x14ac:dyDescent="0.15">
      <c r="A1697" t="s">
        <v>5414</v>
      </c>
      <c r="B1697">
        <v>45421</v>
      </c>
      <c r="C1697" t="s">
        <v>4422</v>
      </c>
      <c r="D1697" t="s">
        <v>3890</v>
      </c>
      <c r="E1697" t="s">
        <v>4475</v>
      </c>
      <c r="F1697" t="s">
        <v>3889</v>
      </c>
      <c r="G1697" t="s">
        <v>7925</v>
      </c>
      <c r="H1697" t="s">
        <v>3850</v>
      </c>
      <c r="I1697" t="s">
        <v>3890</v>
      </c>
    </row>
    <row r="1698" spans="1:9" x14ac:dyDescent="0.15">
      <c r="A1698" t="s">
        <v>5451</v>
      </c>
      <c r="B1698">
        <v>45429</v>
      </c>
      <c r="C1698" t="s">
        <v>4422</v>
      </c>
      <c r="D1698" t="s">
        <v>3892</v>
      </c>
      <c r="E1698" t="s">
        <v>4475</v>
      </c>
      <c r="F1698" t="s">
        <v>3891</v>
      </c>
      <c r="G1698" t="s">
        <v>7926</v>
      </c>
      <c r="H1698" t="s">
        <v>3850</v>
      </c>
      <c r="I1698" t="s">
        <v>3892</v>
      </c>
    </row>
    <row r="1699" spans="1:9" x14ac:dyDescent="0.15">
      <c r="A1699" t="s">
        <v>5487</v>
      </c>
      <c r="B1699">
        <v>45430</v>
      </c>
      <c r="C1699" t="s">
        <v>4422</v>
      </c>
      <c r="D1699" t="s">
        <v>3894</v>
      </c>
      <c r="E1699" t="s">
        <v>4475</v>
      </c>
      <c r="F1699" t="s">
        <v>3893</v>
      </c>
      <c r="G1699" t="s">
        <v>7927</v>
      </c>
      <c r="H1699" t="s">
        <v>3850</v>
      </c>
      <c r="I1699" t="s">
        <v>3894</v>
      </c>
    </row>
    <row r="1700" spans="1:9" x14ac:dyDescent="0.15">
      <c r="A1700" t="s">
        <v>5523</v>
      </c>
      <c r="B1700">
        <v>45431</v>
      </c>
      <c r="C1700" t="s">
        <v>4422</v>
      </c>
      <c r="D1700" t="s">
        <v>1159</v>
      </c>
      <c r="E1700" t="s">
        <v>4475</v>
      </c>
      <c r="F1700" t="s">
        <v>3895</v>
      </c>
      <c r="G1700" t="s">
        <v>7928</v>
      </c>
      <c r="H1700" t="s">
        <v>3850</v>
      </c>
      <c r="I1700" t="s">
        <v>1159</v>
      </c>
    </row>
    <row r="1701" spans="1:9" x14ac:dyDescent="0.15">
      <c r="A1701" t="s">
        <v>5558</v>
      </c>
      <c r="B1701">
        <v>45441</v>
      </c>
      <c r="C1701" t="s">
        <v>4422</v>
      </c>
      <c r="D1701" t="s">
        <v>3897</v>
      </c>
      <c r="E1701" t="s">
        <v>4475</v>
      </c>
      <c r="F1701" t="s">
        <v>3896</v>
      </c>
      <c r="G1701" t="s">
        <v>7929</v>
      </c>
      <c r="H1701" t="s">
        <v>3850</v>
      </c>
      <c r="I1701" t="s">
        <v>3897</v>
      </c>
    </row>
    <row r="1702" spans="1:9" x14ac:dyDescent="0.15">
      <c r="A1702" t="s">
        <v>5592</v>
      </c>
      <c r="B1702">
        <v>45442</v>
      </c>
      <c r="C1702" t="s">
        <v>4422</v>
      </c>
      <c r="D1702" t="s">
        <v>3899</v>
      </c>
      <c r="E1702" t="s">
        <v>4475</v>
      </c>
      <c r="F1702" t="s">
        <v>3898</v>
      </c>
      <c r="G1702" t="s">
        <v>7930</v>
      </c>
      <c r="H1702" t="s">
        <v>3850</v>
      </c>
      <c r="I1702" t="s">
        <v>3899</v>
      </c>
    </row>
    <row r="1703" spans="1:9" x14ac:dyDescent="0.15">
      <c r="A1703" t="s">
        <v>5624</v>
      </c>
      <c r="B1703">
        <v>45443</v>
      </c>
      <c r="C1703" t="s">
        <v>4422</v>
      </c>
      <c r="D1703" t="s">
        <v>3901</v>
      </c>
      <c r="E1703" t="s">
        <v>4475</v>
      </c>
      <c r="F1703" t="s">
        <v>3900</v>
      </c>
      <c r="G1703" t="s">
        <v>7931</v>
      </c>
      <c r="H1703" t="s">
        <v>3850</v>
      </c>
      <c r="I1703" t="s">
        <v>3901</v>
      </c>
    </row>
    <row r="1704" spans="1:9" x14ac:dyDescent="0.15">
      <c r="A1704" t="s">
        <v>4472</v>
      </c>
      <c r="B1704">
        <v>46000</v>
      </c>
      <c r="C1704" t="s">
        <v>4423</v>
      </c>
      <c r="D1704" t="s">
        <v>3903</v>
      </c>
      <c r="E1704" t="s">
        <v>4426</v>
      </c>
      <c r="F1704" t="s">
        <v>3902</v>
      </c>
      <c r="G1704" t="s">
        <v>7932</v>
      </c>
      <c r="H1704" t="s">
        <v>3903</v>
      </c>
    </row>
    <row r="1705" spans="1:9" x14ac:dyDescent="0.15">
      <c r="A1705" t="s">
        <v>4521</v>
      </c>
      <c r="B1705">
        <v>46201</v>
      </c>
      <c r="C1705" t="s">
        <v>4423</v>
      </c>
      <c r="D1705" t="s">
        <v>3905</v>
      </c>
      <c r="E1705" t="s">
        <v>4475</v>
      </c>
      <c r="F1705" t="s">
        <v>3904</v>
      </c>
      <c r="G1705" t="s">
        <v>7933</v>
      </c>
      <c r="H1705" t="s">
        <v>3903</v>
      </c>
      <c r="I1705" t="s">
        <v>3905</v>
      </c>
    </row>
    <row r="1706" spans="1:9" x14ac:dyDescent="0.15">
      <c r="A1706" t="s">
        <v>4569</v>
      </c>
      <c r="B1706">
        <v>46203</v>
      </c>
      <c r="C1706" t="s">
        <v>4423</v>
      </c>
      <c r="D1706" t="s">
        <v>3907</v>
      </c>
      <c r="E1706" t="s">
        <v>4475</v>
      </c>
      <c r="F1706" t="s">
        <v>3906</v>
      </c>
      <c r="G1706" t="s">
        <v>7934</v>
      </c>
      <c r="H1706" t="s">
        <v>3903</v>
      </c>
      <c r="I1706" t="s">
        <v>3907</v>
      </c>
    </row>
    <row r="1707" spans="1:9" x14ac:dyDescent="0.15">
      <c r="A1707" t="s">
        <v>4617</v>
      </c>
      <c r="B1707">
        <v>46204</v>
      </c>
      <c r="C1707" t="s">
        <v>4423</v>
      </c>
      <c r="D1707" t="s">
        <v>3909</v>
      </c>
      <c r="E1707" t="s">
        <v>4475</v>
      </c>
      <c r="F1707" t="s">
        <v>3908</v>
      </c>
      <c r="G1707" t="s">
        <v>7935</v>
      </c>
      <c r="H1707" t="s">
        <v>3903</v>
      </c>
      <c r="I1707" t="s">
        <v>3909</v>
      </c>
    </row>
    <row r="1708" spans="1:9" x14ac:dyDescent="0.15">
      <c r="A1708" t="s">
        <v>4665</v>
      </c>
      <c r="B1708">
        <v>46206</v>
      </c>
      <c r="C1708" t="s">
        <v>4423</v>
      </c>
      <c r="D1708" t="s">
        <v>3911</v>
      </c>
      <c r="E1708" t="s">
        <v>4475</v>
      </c>
      <c r="F1708" t="s">
        <v>3910</v>
      </c>
      <c r="G1708" t="s">
        <v>7936</v>
      </c>
      <c r="H1708" t="s">
        <v>3903</v>
      </c>
      <c r="I1708" t="s">
        <v>3911</v>
      </c>
    </row>
    <row r="1709" spans="1:9" x14ac:dyDescent="0.15">
      <c r="A1709" t="s">
        <v>4713</v>
      </c>
      <c r="B1709">
        <v>46208</v>
      </c>
      <c r="C1709" t="s">
        <v>4423</v>
      </c>
      <c r="D1709" t="s">
        <v>3913</v>
      </c>
      <c r="E1709" t="s">
        <v>4475</v>
      </c>
      <c r="F1709" t="s">
        <v>3912</v>
      </c>
      <c r="G1709" t="s">
        <v>7937</v>
      </c>
      <c r="H1709" t="s">
        <v>3903</v>
      </c>
      <c r="I1709" t="s">
        <v>3913</v>
      </c>
    </row>
    <row r="1710" spans="1:9" x14ac:dyDescent="0.15">
      <c r="A1710" t="s">
        <v>4761</v>
      </c>
      <c r="B1710">
        <v>46210</v>
      </c>
      <c r="C1710" t="s">
        <v>4423</v>
      </c>
      <c r="D1710" t="s">
        <v>3915</v>
      </c>
      <c r="E1710" t="s">
        <v>4475</v>
      </c>
      <c r="F1710" t="s">
        <v>3914</v>
      </c>
      <c r="G1710" t="s">
        <v>7938</v>
      </c>
      <c r="H1710" t="s">
        <v>3903</v>
      </c>
      <c r="I1710" t="s">
        <v>3915</v>
      </c>
    </row>
    <row r="1711" spans="1:9" x14ac:dyDescent="0.15">
      <c r="A1711" t="s">
        <v>4809</v>
      </c>
      <c r="B1711">
        <v>46213</v>
      </c>
      <c r="C1711" t="s">
        <v>4423</v>
      </c>
      <c r="D1711" t="s">
        <v>3917</v>
      </c>
      <c r="E1711" t="s">
        <v>4475</v>
      </c>
      <c r="F1711" t="s">
        <v>3916</v>
      </c>
      <c r="G1711" t="s">
        <v>7939</v>
      </c>
      <c r="H1711" t="s">
        <v>3903</v>
      </c>
      <c r="I1711" t="s">
        <v>3917</v>
      </c>
    </row>
    <row r="1712" spans="1:9" x14ac:dyDescent="0.15">
      <c r="A1712" t="s">
        <v>4857</v>
      </c>
      <c r="B1712">
        <v>46214</v>
      </c>
      <c r="C1712" t="s">
        <v>4423</v>
      </c>
      <c r="D1712" t="s">
        <v>3919</v>
      </c>
      <c r="E1712" t="s">
        <v>4475</v>
      </c>
      <c r="F1712" t="s">
        <v>3918</v>
      </c>
      <c r="G1712" t="s">
        <v>7940</v>
      </c>
      <c r="H1712" t="s">
        <v>3903</v>
      </c>
      <c r="I1712" t="s">
        <v>3919</v>
      </c>
    </row>
    <row r="1713" spans="1:9" x14ac:dyDescent="0.15">
      <c r="A1713" t="s">
        <v>4905</v>
      </c>
      <c r="B1713">
        <v>46215</v>
      </c>
      <c r="C1713" t="s">
        <v>4423</v>
      </c>
      <c r="D1713" t="s">
        <v>3921</v>
      </c>
      <c r="E1713" t="s">
        <v>4475</v>
      </c>
      <c r="F1713" t="s">
        <v>3920</v>
      </c>
      <c r="G1713" t="s">
        <v>7941</v>
      </c>
      <c r="H1713" t="s">
        <v>3903</v>
      </c>
      <c r="I1713" t="s">
        <v>3921</v>
      </c>
    </row>
    <row r="1714" spans="1:9" x14ac:dyDescent="0.15">
      <c r="A1714" t="s">
        <v>4953</v>
      </c>
      <c r="B1714">
        <v>46216</v>
      </c>
      <c r="C1714" t="s">
        <v>4423</v>
      </c>
      <c r="D1714" t="s">
        <v>3923</v>
      </c>
      <c r="E1714" t="s">
        <v>4475</v>
      </c>
      <c r="F1714" t="s">
        <v>3922</v>
      </c>
      <c r="G1714" t="s">
        <v>7942</v>
      </c>
      <c r="H1714" t="s">
        <v>3903</v>
      </c>
      <c r="I1714" t="s">
        <v>3923</v>
      </c>
    </row>
    <row r="1715" spans="1:9" x14ac:dyDescent="0.15">
      <c r="A1715" t="s">
        <v>5001</v>
      </c>
      <c r="B1715">
        <v>46217</v>
      </c>
      <c r="C1715" t="s">
        <v>4423</v>
      </c>
      <c r="D1715" t="s">
        <v>3925</v>
      </c>
      <c r="E1715" t="s">
        <v>4475</v>
      </c>
      <c r="F1715" t="s">
        <v>3924</v>
      </c>
      <c r="G1715" t="s">
        <v>7943</v>
      </c>
      <c r="H1715" t="s">
        <v>3903</v>
      </c>
      <c r="I1715" t="s">
        <v>3925</v>
      </c>
    </row>
    <row r="1716" spans="1:9" x14ac:dyDescent="0.15">
      <c r="A1716" t="s">
        <v>5049</v>
      </c>
      <c r="B1716">
        <v>46218</v>
      </c>
      <c r="C1716" t="s">
        <v>4423</v>
      </c>
      <c r="D1716" t="s">
        <v>3927</v>
      </c>
      <c r="E1716" t="s">
        <v>4475</v>
      </c>
      <c r="F1716" t="s">
        <v>3926</v>
      </c>
      <c r="G1716" t="s">
        <v>7944</v>
      </c>
      <c r="H1716" t="s">
        <v>3903</v>
      </c>
      <c r="I1716" t="s">
        <v>3927</v>
      </c>
    </row>
    <row r="1717" spans="1:9" x14ac:dyDescent="0.15">
      <c r="A1717" t="s">
        <v>5097</v>
      </c>
      <c r="B1717">
        <v>46219</v>
      </c>
      <c r="C1717" t="s">
        <v>4423</v>
      </c>
      <c r="D1717" t="s">
        <v>3929</v>
      </c>
      <c r="E1717" t="s">
        <v>4475</v>
      </c>
      <c r="F1717" t="s">
        <v>3928</v>
      </c>
      <c r="G1717" t="s">
        <v>7945</v>
      </c>
      <c r="H1717" t="s">
        <v>3903</v>
      </c>
      <c r="I1717" t="s">
        <v>3929</v>
      </c>
    </row>
    <row r="1718" spans="1:9" x14ac:dyDescent="0.15">
      <c r="A1718" t="s">
        <v>5145</v>
      </c>
      <c r="B1718">
        <v>46220</v>
      </c>
      <c r="C1718" t="s">
        <v>4423</v>
      </c>
      <c r="D1718" t="s">
        <v>3931</v>
      </c>
      <c r="E1718" t="s">
        <v>4475</v>
      </c>
      <c r="F1718" t="s">
        <v>3930</v>
      </c>
      <c r="G1718" t="s">
        <v>7946</v>
      </c>
      <c r="H1718" t="s">
        <v>3903</v>
      </c>
      <c r="I1718" t="s">
        <v>3931</v>
      </c>
    </row>
    <row r="1719" spans="1:9" x14ac:dyDescent="0.15">
      <c r="A1719" t="s">
        <v>5193</v>
      </c>
      <c r="B1719">
        <v>46221</v>
      </c>
      <c r="C1719" t="s">
        <v>4423</v>
      </c>
      <c r="D1719" t="s">
        <v>3933</v>
      </c>
      <c r="E1719" t="s">
        <v>4475</v>
      </c>
      <c r="F1719" t="s">
        <v>3932</v>
      </c>
      <c r="G1719" t="s">
        <v>7947</v>
      </c>
      <c r="H1719" t="s">
        <v>3903</v>
      </c>
      <c r="I1719" t="s">
        <v>3933</v>
      </c>
    </row>
    <row r="1720" spans="1:9" x14ac:dyDescent="0.15">
      <c r="A1720" t="s">
        <v>5240</v>
      </c>
      <c r="B1720">
        <v>46222</v>
      </c>
      <c r="C1720" t="s">
        <v>4423</v>
      </c>
      <c r="D1720" t="s">
        <v>3935</v>
      </c>
      <c r="E1720" t="s">
        <v>4475</v>
      </c>
      <c r="F1720" t="s">
        <v>3934</v>
      </c>
      <c r="G1720" t="s">
        <v>7948</v>
      </c>
      <c r="H1720" t="s">
        <v>3903</v>
      </c>
      <c r="I1720" t="s">
        <v>3935</v>
      </c>
    </row>
    <row r="1721" spans="1:9" x14ac:dyDescent="0.15">
      <c r="A1721" t="s">
        <v>5287</v>
      </c>
      <c r="B1721">
        <v>46223</v>
      </c>
      <c r="C1721" t="s">
        <v>4423</v>
      </c>
      <c r="D1721" t="s">
        <v>3937</v>
      </c>
      <c r="E1721" t="s">
        <v>4475</v>
      </c>
      <c r="F1721" t="s">
        <v>3936</v>
      </c>
      <c r="G1721" t="s">
        <v>7949</v>
      </c>
      <c r="H1721" t="s">
        <v>3903</v>
      </c>
      <c r="I1721" t="s">
        <v>3937</v>
      </c>
    </row>
    <row r="1722" spans="1:9" x14ac:dyDescent="0.15">
      <c r="A1722" t="s">
        <v>5332</v>
      </c>
      <c r="B1722">
        <v>46224</v>
      </c>
      <c r="C1722" t="s">
        <v>4423</v>
      </c>
      <c r="D1722" t="s">
        <v>3939</v>
      </c>
      <c r="E1722" t="s">
        <v>4475</v>
      </c>
      <c r="F1722" t="s">
        <v>3938</v>
      </c>
      <c r="G1722" t="s">
        <v>7950</v>
      </c>
      <c r="H1722" t="s">
        <v>3903</v>
      </c>
      <c r="I1722" t="s">
        <v>3939</v>
      </c>
    </row>
    <row r="1723" spans="1:9" x14ac:dyDescent="0.15">
      <c r="A1723" t="s">
        <v>5376</v>
      </c>
      <c r="B1723">
        <v>46225</v>
      </c>
      <c r="C1723" t="s">
        <v>4423</v>
      </c>
      <c r="D1723" t="s">
        <v>3941</v>
      </c>
      <c r="E1723" t="s">
        <v>4475</v>
      </c>
      <c r="F1723" t="s">
        <v>3940</v>
      </c>
      <c r="G1723" t="s">
        <v>7951</v>
      </c>
      <c r="H1723" t="s">
        <v>3903</v>
      </c>
      <c r="I1723" t="s">
        <v>3941</v>
      </c>
    </row>
    <row r="1724" spans="1:9" x14ac:dyDescent="0.15">
      <c r="A1724" t="s">
        <v>5415</v>
      </c>
      <c r="B1724">
        <v>46303</v>
      </c>
      <c r="C1724" t="s">
        <v>4423</v>
      </c>
      <c r="D1724" t="s">
        <v>3943</v>
      </c>
      <c r="E1724" t="s">
        <v>4475</v>
      </c>
      <c r="F1724" t="s">
        <v>3942</v>
      </c>
      <c r="G1724" t="s">
        <v>7952</v>
      </c>
      <c r="H1724" t="s">
        <v>3903</v>
      </c>
      <c r="I1724" t="s">
        <v>3943</v>
      </c>
    </row>
    <row r="1725" spans="1:9" x14ac:dyDescent="0.15">
      <c r="A1725" t="s">
        <v>5452</v>
      </c>
      <c r="B1725">
        <v>46304</v>
      </c>
      <c r="C1725" t="s">
        <v>4423</v>
      </c>
      <c r="D1725" t="s">
        <v>3945</v>
      </c>
      <c r="E1725" t="s">
        <v>4475</v>
      </c>
      <c r="F1725" t="s">
        <v>3944</v>
      </c>
      <c r="G1725" t="s">
        <v>7953</v>
      </c>
      <c r="H1725" t="s">
        <v>3903</v>
      </c>
      <c r="I1725" t="s">
        <v>3945</v>
      </c>
    </row>
    <row r="1726" spans="1:9" x14ac:dyDescent="0.15">
      <c r="A1726" t="s">
        <v>5488</v>
      </c>
      <c r="B1726">
        <v>46392</v>
      </c>
      <c r="C1726" t="s">
        <v>4423</v>
      </c>
      <c r="D1726" t="s">
        <v>3947</v>
      </c>
      <c r="E1726" t="s">
        <v>4475</v>
      </c>
      <c r="F1726" t="s">
        <v>3946</v>
      </c>
      <c r="G1726" t="s">
        <v>7954</v>
      </c>
      <c r="H1726" t="s">
        <v>3903</v>
      </c>
      <c r="I1726" t="s">
        <v>3947</v>
      </c>
    </row>
    <row r="1727" spans="1:9" x14ac:dyDescent="0.15">
      <c r="A1727" t="s">
        <v>5524</v>
      </c>
      <c r="B1727">
        <v>46404</v>
      </c>
      <c r="C1727" t="s">
        <v>4423</v>
      </c>
      <c r="D1727" t="s">
        <v>3949</v>
      </c>
      <c r="E1727" t="s">
        <v>4475</v>
      </c>
      <c r="F1727" t="s">
        <v>3948</v>
      </c>
      <c r="G1727" t="s">
        <v>7955</v>
      </c>
      <c r="H1727" t="s">
        <v>3903</v>
      </c>
      <c r="I1727" t="s">
        <v>3949</v>
      </c>
    </row>
    <row r="1728" spans="1:9" x14ac:dyDescent="0.15">
      <c r="A1728" t="s">
        <v>5559</v>
      </c>
      <c r="B1728">
        <v>46452</v>
      </c>
      <c r="C1728" t="s">
        <v>4423</v>
      </c>
      <c r="D1728" t="s">
        <v>3951</v>
      </c>
      <c r="E1728" t="s">
        <v>4475</v>
      </c>
      <c r="F1728" t="s">
        <v>3950</v>
      </c>
      <c r="G1728" t="s">
        <v>7956</v>
      </c>
      <c r="H1728" t="s">
        <v>3903</v>
      </c>
      <c r="I1728" t="s">
        <v>3951</v>
      </c>
    </row>
    <row r="1729" spans="1:9" x14ac:dyDescent="0.15">
      <c r="A1729" t="s">
        <v>5593</v>
      </c>
      <c r="B1729">
        <v>46468</v>
      </c>
      <c r="C1729" t="s">
        <v>4423</v>
      </c>
      <c r="D1729" t="s">
        <v>3953</v>
      </c>
      <c r="E1729" t="s">
        <v>4475</v>
      </c>
      <c r="F1729" t="s">
        <v>3952</v>
      </c>
      <c r="G1729" t="s">
        <v>7957</v>
      </c>
      <c r="H1729" t="s">
        <v>3903</v>
      </c>
      <c r="I1729" t="s">
        <v>3953</v>
      </c>
    </row>
    <row r="1730" spans="1:9" x14ac:dyDescent="0.15">
      <c r="A1730" t="s">
        <v>5625</v>
      </c>
      <c r="B1730">
        <v>46482</v>
      </c>
      <c r="C1730" t="s">
        <v>4423</v>
      </c>
      <c r="D1730" t="s">
        <v>3955</v>
      </c>
      <c r="E1730" t="s">
        <v>4475</v>
      </c>
      <c r="F1730" t="s">
        <v>3954</v>
      </c>
      <c r="G1730" t="s">
        <v>7958</v>
      </c>
      <c r="H1730" t="s">
        <v>3903</v>
      </c>
      <c r="I1730" t="s">
        <v>3955</v>
      </c>
    </row>
    <row r="1731" spans="1:9" x14ac:dyDescent="0.15">
      <c r="A1731" t="s">
        <v>5655</v>
      </c>
      <c r="B1731">
        <v>46490</v>
      </c>
      <c r="C1731" t="s">
        <v>4423</v>
      </c>
      <c r="D1731" t="s">
        <v>3957</v>
      </c>
      <c r="E1731" t="s">
        <v>4475</v>
      </c>
      <c r="F1731" t="s">
        <v>3956</v>
      </c>
      <c r="G1731" t="s">
        <v>7959</v>
      </c>
      <c r="H1731" t="s">
        <v>3903</v>
      </c>
      <c r="I1731" t="s">
        <v>3957</v>
      </c>
    </row>
    <row r="1732" spans="1:9" x14ac:dyDescent="0.15">
      <c r="A1732" t="s">
        <v>5683</v>
      </c>
      <c r="B1732">
        <v>46491</v>
      </c>
      <c r="C1732" t="s">
        <v>4423</v>
      </c>
      <c r="D1732" t="s">
        <v>3959</v>
      </c>
      <c r="E1732" t="s">
        <v>4475</v>
      </c>
      <c r="F1732" t="s">
        <v>3958</v>
      </c>
      <c r="G1732" t="s">
        <v>7960</v>
      </c>
      <c r="H1732" t="s">
        <v>3903</v>
      </c>
      <c r="I1732" t="s">
        <v>3959</v>
      </c>
    </row>
    <row r="1733" spans="1:9" x14ac:dyDescent="0.15">
      <c r="A1733" t="s">
        <v>5711</v>
      </c>
      <c r="B1733">
        <v>46492</v>
      </c>
      <c r="C1733" t="s">
        <v>4423</v>
      </c>
      <c r="D1733" t="s">
        <v>3961</v>
      </c>
      <c r="E1733" t="s">
        <v>4475</v>
      </c>
      <c r="F1733" t="s">
        <v>3960</v>
      </c>
      <c r="G1733" t="s">
        <v>7961</v>
      </c>
      <c r="H1733" t="s">
        <v>3903</v>
      </c>
      <c r="I1733" t="s">
        <v>3961</v>
      </c>
    </row>
    <row r="1734" spans="1:9" x14ac:dyDescent="0.15">
      <c r="A1734" t="s">
        <v>5738</v>
      </c>
      <c r="B1734">
        <v>46501</v>
      </c>
      <c r="C1734" t="s">
        <v>4423</v>
      </c>
      <c r="D1734" t="s">
        <v>3963</v>
      </c>
      <c r="E1734" t="s">
        <v>4475</v>
      </c>
      <c r="F1734" t="s">
        <v>3962</v>
      </c>
      <c r="G1734" t="s">
        <v>7962</v>
      </c>
      <c r="H1734" t="s">
        <v>3903</v>
      </c>
      <c r="I1734" t="s">
        <v>3963</v>
      </c>
    </row>
    <row r="1735" spans="1:9" x14ac:dyDescent="0.15">
      <c r="A1735" t="s">
        <v>5763</v>
      </c>
      <c r="B1735">
        <v>46502</v>
      </c>
      <c r="C1735" t="s">
        <v>4423</v>
      </c>
      <c r="D1735" t="s">
        <v>3965</v>
      </c>
      <c r="E1735" t="s">
        <v>4475</v>
      </c>
      <c r="F1735" t="s">
        <v>3964</v>
      </c>
      <c r="G1735" t="s">
        <v>7963</v>
      </c>
      <c r="H1735" t="s">
        <v>3903</v>
      </c>
      <c r="I1735" t="s">
        <v>3965</v>
      </c>
    </row>
    <row r="1736" spans="1:9" x14ac:dyDescent="0.15">
      <c r="A1736" t="s">
        <v>5788</v>
      </c>
      <c r="B1736">
        <v>46505</v>
      </c>
      <c r="C1736" t="s">
        <v>4423</v>
      </c>
      <c r="D1736" t="s">
        <v>3967</v>
      </c>
      <c r="E1736" t="s">
        <v>4475</v>
      </c>
      <c r="F1736" t="s">
        <v>3966</v>
      </c>
      <c r="G1736" t="s">
        <v>7964</v>
      </c>
      <c r="H1736" t="s">
        <v>3903</v>
      </c>
      <c r="I1736" t="s">
        <v>3967</v>
      </c>
    </row>
    <row r="1737" spans="1:9" x14ac:dyDescent="0.15">
      <c r="A1737" t="s">
        <v>5813</v>
      </c>
      <c r="B1737">
        <v>46523</v>
      </c>
      <c r="C1737" t="s">
        <v>4423</v>
      </c>
      <c r="D1737" t="s">
        <v>3969</v>
      </c>
      <c r="E1737" t="s">
        <v>4475</v>
      </c>
      <c r="F1737" t="s">
        <v>3968</v>
      </c>
      <c r="G1737" t="s">
        <v>7965</v>
      </c>
      <c r="H1737" t="s">
        <v>3903</v>
      </c>
      <c r="I1737" t="s">
        <v>3969</v>
      </c>
    </row>
    <row r="1738" spans="1:9" x14ac:dyDescent="0.15">
      <c r="A1738" t="s">
        <v>5836</v>
      </c>
      <c r="B1738">
        <v>46524</v>
      </c>
      <c r="C1738" t="s">
        <v>4423</v>
      </c>
      <c r="D1738" t="s">
        <v>3971</v>
      </c>
      <c r="E1738" t="s">
        <v>4475</v>
      </c>
      <c r="F1738" t="s">
        <v>3970</v>
      </c>
      <c r="G1738" t="s">
        <v>7966</v>
      </c>
      <c r="H1738" t="s">
        <v>3903</v>
      </c>
      <c r="I1738" t="s">
        <v>3971</v>
      </c>
    </row>
    <row r="1739" spans="1:9" x14ac:dyDescent="0.15">
      <c r="A1739" t="s">
        <v>5858</v>
      </c>
      <c r="B1739">
        <v>46525</v>
      </c>
      <c r="C1739" t="s">
        <v>4423</v>
      </c>
      <c r="D1739" t="s">
        <v>3973</v>
      </c>
      <c r="E1739" t="s">
        <v>4475</v>
      </c>
      <c r="F1739" t="s">
        <v>3972</v>
      </c>
      <c r="G1739" t="s">
        <v>7967</v>
      </c>
      <c r="H1739" t="s">
        <v>3903</v>
      </c>
      <c r="I1739" t="s">
        <v>3973</v>
      </c>
    </row>
    <row r="1740" spans="1:9" x14ac:dyDescent="0.15">
      <c r="A1740" t="s">
        <v>5876</v>
      </c>
      <c r="B1740">
        <v>46527</v>
      </c>
      <c r="C1740" t="s">
        <v>4423</v>
      </c>
      <c r="D1740" t="s">
        <v>3975</v>
      </c>
      <c r="E1740" t="s">
        <v>4475</v>
      </c>
      <c r="F1740" t="s">
        <v>3974</v>
      </c>
      <c r="G1740" t="s">
        <v>7968</v>
      </c>
      <c r="H1740" t="s">
        <v>3903</v>
      </c>
      <c r="I1740" t="s">
        <v>3975</v>
      </c>
    </row>
    <row r="1741" spans="1:9" x14ac:dyDescent="0.15">
      <c r="A1741" t="s">
        <v>5894</v>
      </c>
      <c r="B1741">
        <v>46529</v>
      </c>
      <c r="C1741" t="s">
        <v>4423</v>
      </c>
      <c r="D1741" t="s">
        <v>3977</v>
      </c>
      <c r="E1741" t="s">
        <v>4475</v>
      </c>
      <c r="F1741" t="s">
        <v>3976</v>
      </c>
      <c r="G1741" t="s">
        <v>7969</v>
      </c>
      <c r="H1741" t="s">
        <v>3903</v>
      </c>
      <c r="I1741" t="s">
        <v>3977</v>
      </c>
    </row>
    <row r="1742" spans="1:9" x14ac:dyDescent="0.15">
      <c r="A1742" t="s">
        <v>5912</v>
      </c>
      <c r="B1742">
        <v>46530</v>
      </c>
      <c r="C1742" t="s">
        <v>4423</v>
      </c>
      <c r="D1742" t="s">
        <v>3979</v>
      </c>
      <c r="E1742" t="s">
        <v>4475</v>
      </c>
      <c r="F1742" t="s">
        <v>3978</v>
      </c>
      <c r="G1742" t="s">
        <v>7970</v>
      </c>
      <c r="H1742" t="s">
        <v>3903</v>
      </c>
      <c r="I1742" t="s">
        <v>3979</v>
      </c>
    </row>
    <row r="1743" spans="1:9" x14ac:dyDescent="0.15">
      <c r="A1743" t="s">
        <v>5930</v>
      </c>
      <c r="B1743">
        <v>46531</v>
      </c>
      <c r="C1743" t="s">
        <v>4423</v>
      </c>
      <c r="D1743" t="s">
        <v>3981</v>
      </c>
      <c r="E1743" t="s">
        <v>4475</v>
      </c>
      <c r="F1743" t="s">
        <v>3980</v>
      </c>
      <c r="G1743" t="s">
        <v>7971</v>
      </c>
      <c r="H1743" t="s">
        <v>3903</v>
      </c>
      <c r="I1743" t="s">
        <v>3981</v>
      </c>
    </row>
    <row r="1744" spans="1:9" x14ac:dyDescent="0.15">
      <c r="A1744" t="s">
        <v>5947</v>
      </c>
      <c r="B1744">
        <v>46532</v>
      </c>
      <c r="C1744" t="s">
        <v>4423</v>
      </c>
      <c r="D1744" t="s">
        <v>3983</v>
      </c>
      <c r="E1744" t="s">
        <v>4475</v>
      </c>
      <c r="F1744" t="s">
        <v>3982</v>
      </c>
      <c r="G1744" t="s">
        <v>7972</v>
      </c>
      <c r="H1744" t="s">
        <v>3903</v>
      </c>
      <c r="I1744" t="s">
        <v>3983</v>
      </c>
    </row>
    <row r="1745" spans="1:9" x14ac:dyDescent="0.15">
      <c r="A1745" t="s">
        <v>5963</v>
      </c>
      <c r="B1745">
        <v>46533</v>
      </c>
      <c r="C1745" t="s">
        <v>4423</v>
      </c>
      <c r="D1745" t="s">
        <v>3985</v>
      </c>
      <c r="E1745" t="s">
        <v>4475</v>
      </c>
      <c r="F1745" t="s">
        <v>3984</v>
      </c>
      <c r="G1745" t="s">
        <v>7973</v>
      </c>
      <c r="H1745" t="s">
        <v>3903</v>
      </c>
      <c r="I1745" t="s">
        <v>3985</v>
      </c>
    </row>
    <row r="1746" spans="1:9" x14ac:dyDescent="0.15">
      <c r="A1746" t="s">
        <v>5978</v>
      </c>
      <c r="B1746">
        <v>46534</v>
      </c>
      <c r="C1746" t="s">
        <v>4423</v>
      </c>
      <c r="D1746" t="s">
        <v>3987</v>
      </c>
      <c r="E1746" t="s">
        <v>4475</v>
      </c>
      <c r="F1746" t="s">
        <v>3986</v>
      </c>
      <c r="G1746" t="s">
        <v>7974</v>
      </c>
      <c r="H1746" t="s">
        <v>3903</v>
      </c>
      <c r="I1746" t="s">
        <v>3987</v>
      </c>
    </row>
    <row r="1747" spans="1:9" x14ac:dyDescent="0.15">
      <c r="A1747" t="s">
        <v>5991</v>
      </c>
      <c r="B1747">
        <v>46535</v>
      </c>
      <c r="C1747" t="s">
        <v>4423</v>
      </c>
      <c r="D1747" t="s">
        <v>3989</v>
      </c>
      <c r="E1747" t="s">
        <v>4475</v>
      </c>
      <c r="F1747" t="s">
        <v>3988</v>
      </c>
      <c r="G1747" t="s">
        <v>7975</v>
      </c>
      <c r="H1747" t="s">
        <v>3903</v>
      </c>
      <c r="I1747" t="s">
        <v>3989</v>
      </c>
    </row>
    <row r="1748" spans="1:9" x14ac:dyDescent="0.15">
      <c r="A1748" t="s">
        <v>4473</v>
      </c>
      <c r="B1748">
        <v>47000</v>
      </c>
      <c r="C1748" t="s">
        <v>4424</v>
      </c>
      <c r="D1748" t="s">
        <v>3991</v>
      </c>
      <c r="E1748" t="s">
        <v>4426</v>
      </c>
      <c r="F1748" t="s">
        <v>3990</v>
      </c>
      <c r="G1748" t="s">
        <v>7976</v>
      </c>
      <c r="H1748" t="s">
        <v>3991</v>
      </c>
    </row>
    <row r="1749" spans="1:9" x14ac:dyDescent="0.15">
      <c r="A1749" t="s">
        <v>4522</v>
      </c>
      <c r="B1749">
        <v>47201</v>
      </c>
      <c r="C1749" t="s">
        <v>4424</v>
      </c>
      <c r="D1749" t="s">
        <v>3993</v>
      </c>
      <c r="E1749" t="s">
        <v>4475</v>
      </c>
      <c r="F1749" t="s">
        <v>3992</v>
      </c>
      <c r="G1749" t="s">
        <v>7977</v>
      </c>
      <c r="H1749" t="s">
        <v>3991</v>
      </c>
      <c r="I1749" t="s">
        <v>3993</v>
      </c>
    </row>
    <row r="1750" spans="1:9" x14ac:dyDescent="0.15">
      <c r="A1750" t="s">
        <v>4570</v>
      </c>
      <c r="B1750">
        <v>47205</v>
      </c>
      <c r="C1750" t="s">
        <v>4424</v>
      </c>
      <c r="D1750" t="s">
        <v>3995</v>
      </c>
      <c r="E1750" t="s">
        <v>4475</v>
      </c>
      <c r="F1750" t="s">
        <v>3994</v>
      </c>
      <c r="G1750" t="s">
        <v>7978</v>
      </c>
      <c r="H1750" t="s">
        <v>3991</v>
      </c>
      <c r="I1750" t="s">
        <v>3995</v>
      </c>
    </row>
    <row r="1751" spans="1:9" x14ac:dyDescent="0.15">
      <c r="A1751" t="s">
        <v>4618</v>
      </c>
      <c r="B1751">
        <v>47207</v>
      </c>
      <c r="C1751" t="s">
        <v>4424</v>
      </c>
      <c r="D1751" t="s">
        <v>3997</v>
      </c>
      <c r="E1751" t="s">
        <v>4475</v>
      </c>
      <c r="F1751" t="s">
        <v>3996</v>
      </c>
      <c r="G1751" t="s">
        <v>7979</v>
      </c>
      <c r="H1751" t="s">
        <v>3991</v>
      </c>
      <c r="I1751" t="s">
        <v>3997</v>
      </c>
    </row>
    <row r="1752" spans="1:9" x14ac:dyDescent="0.15">
      <c r="A1752" t="s">
        <v>4666</v>
      </c>
      <c r="B1752">
        <v>47208</v>
      </c>
      <c r="C1752" t="s">
        <v>4424</v>
      </c>
      <c r="D1752" t="s">
        <v>3999</v>
      </c>
      <c r="E1752" t="s">
        <v>4475</v>
      </c>
      <c r="F1752" t="s">
        <v>3998</v>
      </c>
      <c r="G1752" t="s">
        <v>7980</v>
      </c>
      <c r="H1752" t="s">
        <v>3991</v>
      </c>
      <c r="I1752" t="s">
        <v>3999</v>
      </c>
    </row>
    <row r="1753" spans="1:9" x14ac:dyDescent="0.15">
      <c r="A1753" t="s">
        <v>4714</v>
      </c>
      <c r="B1753">
        <v>47209</v>
      </c>
      <c r="C1753" t="s">
        <v>4424</v>
      </c>
      <c r="D1753" t="s">
        <v>4001</v>
      </c>
      <c r="E1753" t="s">
        <v>4475</v>
      </c>
      <c r="F1753" t="s">
        <v>4000</v>
      </c>
      <c r="G1753" t="s">
        <v>7981</v>
      </c>
      <c r="H1753" t="s">
        <v>3991</v>
      </c>
      <c r="I1753" t="s">
        <v>4001</v>
      </c>
    </row>
    <row r="1754" spans="1:9" x14ac:dyDescent="0.15">
      <c r="A1754" t="s">
        <v>4762</v>
      </c>
      <c r="B1754">
        <v>47210</v>
      </c>
      <c r="C1754" t="s">
        <v>4424</v>
      </c>
      <c r="D1754" t="s">
        <v>4003</v>
      </c>
      <c r="E1754" t="s">
        <v>4475</v>
      </c>
      <c r="F1754" t="s">
        <v>4002</v>
      </c>
      <c r="G1754" t="s">
        <v>7982</v>
      </c>
      <c r="H1754" t="s">
        <v>3991</v>
      </c>
      <c r="I1754" t="s">
        <v>4003</v>
      </c>
    </row>
    <row r="1755" spans="1:9" x14ac:dyDescent="0.15">
      <c r="A1755" t="s">
        <v>4810</v>
      </c>
      <c r="B1755">
        <v>47211</v>
      </c>
      <c r="C1755" t="s">
        <v>4424</v>
      </c>
      <c r="D1755" t="s">
        <v>4005</v>
      </c>
      <c r="E1755" t="s">
        <v>4475</v>
      </c>
      <c r="F1755" t="s">
        <v>4004</v>
      </c>
      <c r="G1755" t="s">
        <v>7983</v>
      </c>
      <c r="H1755" t="s">
        <v>3991</v>
      </c>
      <c r="I1755" t="s">
        <v>4005</v>
      </c>
    </row>
    <row r="1756" spans="1:9" x14ac:dyDescent="0.15">
      <c r="A1756" t="s">
        <v>4858</v>
      </c>
      <c r="B1756">
        <v>47212</v>
      </c>
      <c r="C1756" t="s">
        <v>4424</v>
      </c>
      <c r="D1756" t="s">
        <v>4007</v>
      </c>
      <c r="E1756" t="s">
        <v>4475</v>
      </c>
      <c r="F1756" t="s">
        <v>4006</v>
      </c>
      <c r="G1756" t="s">
        <v>7984</v>
      </c>
      <c r="H1756" t="s">
        <v>3991</v>
      </c>
      <c r="I1756" t="s">
        <v>4007</v>
      </c>
    </row>
    <row r="1757" spans="1:9" x14ac:dyDescent="0.15">
      <c r="A1757" t="s">
        <v>4906</v>
      </c>
      <c r="B1757">
        <v>47213</v>
      </c>
      <c r="C1757" t="s">
        <v>4424</v>
      </c>
      <c r="D1757" t="s">
        <v>4009</v>
      </c>
      <c r="E1757" t="s">
        <v>4475</v>
      </c>
      <c r="F1757" t="s">
        <v>4008</v>
      </c>
      <c r="G1757" t="s">
        <v>7985</v>
      </c>
      <c r="H1757" t="s">
        <v>3991</v>
      </c>
      <c r="I1757" t="s">
        <v>4009</v>
      </c>
    </row>
    <row r="1758" spans="1:9" x14ac:dyDescent="0.15">
      <c r="A1758" t="s">
        <v>4954</v>
      </c>
      <c r="B1758">
        <v>47214</v>
      </c>
      <c r="C1758" t="s">
        <v>4424</v>
      </c>
      <c r="D1758" t="s">
        <v>4011</v>
      </c>
      <c r="E1758" t="s">
        <v>4475</v>
      </c>
      <c r="F1758" t="s">
        <v>4010</v>
      </c>
      <c r="G1758" t="s">
        <v>7986</v>
      </c>
      <c r="H1758" t="s">
        <v>3991</v>
      </c>
      <c r="I1758" t="s">
        <v>4011</v>
      </c>
    </row>
    <row r="1759" spans="1:9" x14ac:dyDescent="0.15">
      <c r="A1759" t="s">
        <v>5002</v>
      </c>
      <c r="B1759">
        <v>47215</v>
      </c>
      <c r="C1759" t="s">
        <v>4424</v>
      </c>
      <c r="D1759" t="s">
        <v>4013</v>
      </c>
      <c r="E1759" t="s">
        <v>4475</v>
      </c>
      <c r="F1759" t="s">
        <v>4012</v>
      </c>
      <c r="G1759" t="s">
        <v>7987</v>
      </c>
      <c r="H1759" t="s">
        <v>3991</v>
      </c>
      <c r="I1759" t="s">
        <v>4013</v>
      </c>
    </row>
    <row r="1760" spans="1:9" x14ac:dyDescent="0.15">
      <c r="A1760" t="s">
        <v>5050</v>
      </c>
      <c r="B1760">
        <v>47301</v>
      </c>
      <c r="C1760" t="s">
        <v>4424</v>
      </c>
      <c r="D1760" t="s">
        <v>4015</v>
      </c>
      <c r="E1760" t="s">
        <v>4475</v>
      </c>
      <c r="F1760" t="s">
        <v>4014</v>
      </c>
      <c r="G1760" t="s">
        <v>7988</v>
      </c>
      <c r="H1760" t="s">
        <v>3991</v>
      </c>
      <c r="I1760" t="s">
        <v>4015</v>
      </c>
    </row>
    <row r="1761" spans="1:9" x14ac:dyDescent="0.15">
      <c r="A1761" t="s">
        <v>5098</v>
      </c>
      <c r="B1761">
        <v>47302</v>
      </c>
      <c r="C1761" t="s">
        <v>4424</v>
      </c>
      <c r="D1761" t="s">
        <v>4017</v>
      </c>
      <c r="E1761" t="s">
        <v>4475</v>
      </c>
      <c r="F1761" t="s">
        <v>4016</v>
      </c>
      <c r="G1761" t="s">
        <v>7989</v>
      </c>
      <c r="H1761" t="s">
        <v>3991</v>
      </c>
      <c r="I1761" t="s">
        <v>4017</v>
      </c>
    </row>
    <row r="1762" spans="1:9" x14ac:dyDescent="0.15">
      <c r="A1762" t="s">
        <v>5146</v>
      </c>
      <c r="B1762">
        <v>47303</v>
      </c>
      <c r="C1762" t="s">
        <v>4424</v>
      </c>
      <c r="D1762" t="s">
        <v>4019</v>
      </c>
      <c r="E1762" t="s">
        <v>4475</v>
      </c>
      <c r="F1762" t="s">
        <v>4018</v>
      </c>
      <c r="G1762" t="s">
        <v>7990</v>
      </c>
      <c r="H1762" t="s">
        <v>3991</v>
      </c>
      <c r="I1762" t="s">
        <v>4019</v>
      </c>
    </row>
    <row r="1763" spans="1:9" x14ac:dyDescent="0.15">
      <c r="A1763" t="s">
        <v>5194</v>
      </c>
      <c r="B1763">
        <v>47306</v>
      </c>
      <c r="C1763" t="s">
        <v>4424</v>
      </c>
      <c r="D1763" t="s">
        <v>4021</v>
      </c>
      <c r="E1763" t="s">
        <v>4475</v>
      </c>
      <c r="F1763" t="s">
        <v>4020</v>
      </c>
      <c r="G1763" t="s">
        <v>7991</v>
      </c>
      <c r="H1763" t="s">
        <v>3991</v>
      </c>
      <c r="I1763" t="s">
        <v>4021</v>
      </c>
    </row>
    <row r="1764" spans="1:9" x14ac:dyDescent="0.15">
      <c r="A1764" t="s">
        <v>5241</v>
      </c>
      <c r="B1764">
        <v>47308</v>
      </c>
      <c r="C1764" t="s">
        <v>4424</v>
      </c>
      <c r="D1764" t="s">
        <v>4023</v>
      </c>
      <c r="E1764" t="s">
        <v>4475</v>
      </c>
      <c r="F1764" t="s">
        <v>4022</v>
      </c>
      <c r="G1764" t="s">
        <v>7992</v>
      </c>
      <c r="H1764" t="s">
        <v>3991</v>
      </c>
      <c r="I1764" t="s">
        <v>4023</v>
      </c>
    </row>
    <row r="1765" spans="1:9" x14ac:dyDescent="0.15">
      <c r="A1765" t="s">
        <v>5288</v>
      </c>
      <c r="B1765">
        <v>47311</v>
      </c>
      <c r="C1765" t="s">
        <v>4424</v>
      </c>
      <c r="D1765" t="s">
        <v>4025</v>
      </c>
      <c r="E1765" t="s">
        <v>4475</v>
      </c>
      <c r="F1765" t="s">
        <v>4024</v>
      </c>
      <c r="G1765" t="s">
        <v>7993</v>
      </c>
      <c r="H1765" t="s">
        <v>3991</v>
      </c>
      <c r="I1765" t="s">
        <v>4025</v>
      </c>
    </row>
    <row r="1766" spans="1:9" x14ac:dyDescent="0.15">
      <c r="A1766" t="s">
        <v>5333</v>
      </c>
      <c r="B1766">
        <v>47313</v>
      </c>
      <c r="C1766" t="s">
        <v>4424</v>
      </c>
      <c r="D1766" t="s">
        <v>4027</v>
      </c>
      <c r="E1766" t="s">
        <v>4475</v>
      </c>
      <c r="F1766" t="s">
        <v>4026</v>
      </c>
      <c r="G1766" t="s">
        <v>7994</v>
      </c>
      <c r="H1766" t="s">
        <v>3991</v>
      </c>
      <c r="I1766" t="s">
        <v>4027</v>
      </c>
    </row>
    <row r="1767" spans="1:9" x14ac:dyDescent="0.15">
      <c r="A1767" t="s">
        <v>5377</v>
      </c>
      <c r="B1767">
        <v>47314</v>
      </c>
      <c r="C1767" t="s">
        <v>4424</v>
      </c>
      <c r="D1767" t="s">
        <v>4029</v>
      </c>
      <c r="E1767" t="s">
        <v>4475</v>
      </c>
      <c r="F1767" t="s">
        <v>4028</v>
      </c>
      <c r="G1767" t="s">
        <v>7995</v>
      </c>
      <c r="H1767" t="s">
        <v>3991</v>
      </c>
      <c r="I1767" t="s">
        <v>4029</v>
      </c>
    </row>
    <row r="1768" spans="1:9" x14ac:dyDescent="0.15">
      <c r="A1768" t="s">
        <v>5416</v>
      </c>
      <c r="B1768">
        <v>47315</v>
      </c>
      <c r="C1768" t="s">
        <v>4424</v>
      </c>
      <c r="D1768" t="s">
        <v>4031</v>
      </c>
      <c r="E1768" t="s">
        <v>4475</v>
      </c>
      <c r="F1768" t="s">
        <v>4030</v>
      </c>
      <c r="G1768" t="s">
        <v>7996</v>
      </c>
      <c r="H1768" t="s">
        <v>3991</v>
      </c>
      <c r="I1768" t="s">
        <v>4031</v>
      </c>
    </row>
    <row r="1769" spans="1:9" x14ac:dyDescent="0.15">
      <c r="A1769" t="s">
        <v>5453</v>
      </c>
      <c r="B1769">
        <v>47324</v>
      </c>
      <c r="C1769" t="s">
        <v>4424</v>
      </c>
      <c r="D1769" t="s">
        <v>4033</v>
      </c>
      <c r="E1769" t="s">
        <v>4475</v>
      </c>
      <c r="F1769" t="s">
        <v>4032</v>
      </c>
      <c r="G1769" t="s">
        <v>7997</v>
      </c>
      <c r="H1769" t="s">
        <v>3991</v>
      </c>
      <c r="I1769" t="s">
        <v>4033</v>
      </c>
    </row>
    <row r="1770" spans="1:9" x14ac:dyDescent="0.15">
      <c r="A1770" t="s">
        <v>5489</v>
      </c>
      <c r="B1770">
        <v>47325</v>
      </c>
      <c r="C1770" t="s">
        <v>4424</v>
      </c>
      <c r="D1770" t="s">
        <v>4035</v>
      </c>
      <c r="E1770" t="s">
        <v>4475</v>
      </c>
      <c r="F1770" t="s">
        <v>4034</v>
      </c>
      <c r="G1770" t="s">
        <v>7998</v>
      </c>
      <c r="H1770" t="s">
        <v>3991</v>
      </c>
      <c r="I1770" t="s">
        <v>4035</v>
      </c>
    </row>
    <row r="1771" spans="1:9" x14ac:dyDescent="0.15">
      <c r="A1771" t="s">
        <v>5525</v>
      </c>
      <c r="B1771">
        <v>47326</v>
      </c>
      <c r="C1771" t="s">
        <v>4424</v>
      </c>
      <c r="D1771" t="s">
        <v>4037</v>
      </c>
      <c r="E1771" t="s">
        <v>4475</v>
      </c>
      <c r="F1771" t="s">
        <v>4036</v>
      </c>
      <c r="G1771" t="s">
        <v>7999</v>
      </c>
      <c r="H1771" t="s">
        <v>3991</v>
      </c>
      <c r="I1771" t="s">
        <v>4037</v>
      </c>
    </row>
    <row r="1772" spans="1:9" x14ac:dyDescent="0.15">
      <c r="A1772" t="s">
        <v>5560</v>
      </c>
      <c r="B1772">
        <v>47327</v>
      </c>
      <c r="C1772" t="s">
        <v>4424</v>
      </c>
      <c r="D1772" t="s">
        <v>4039</v>
      </c>
      <c r="E1772" t="s">
        <v>4475</v>
      </c>
      <c r="F1772" t="s">
        <v>4038</v>
      </c>
      <c r="G1772" t="s">
        <v>8000</v>
      </c>
      <c r="H1772" t="s">
        <v>3991</v>
      </c>
      <c r="I1772" t="s">
        <v>4039</v>
      </c>
    </row>
    <row r="1773" spans="1:9" x14ac:dyDescent="0.15">
      <c r="A1773" t="s">
        <v>5594</v>
      </c>
      <c r="B1773">
        <v>47328</v>
      </c>
      <c r="C1773" t="s">
        <v>4424</v>
      </c>
      <c r="D1773" t="s">
        <v>4041</v>
      </c>
      <c r="E1773" t="s">
        <v>4475</v>
      </c>
      <c r="F1773" t="s">
        <v>4040</v>
      </c>
      <c r="G1773" t="s">
        <v>8001</v>
      </c>
      <c r="H1773" t="s">
        <v>3991</v>
      </c>
      <c r="I1773" t="s">
        <v>4041</v>
      </c>
    </row>
    <row r="1774" spans="1:9" x14ac:dyDescent="0.15">
      <c r="A1774" t="s">
        <v>5626</v>
      </c>
      <c r="B1774">
        <v>47329</v>
      </c>
      <c r="C1774" t="s">
        <v>4424</v>
      </c>
      <c r="D1774" t="s">
        <v>4043</v>
      </c>
      <c r="E1774" t="s">
        <v>4475</v>
      </c>
      <c r="F1774" t="s">
        <v>4042</v>
      </c>
      <c r="G1774" t="s">
        <v>8002</v>
      </c>
      <c r="H1774" t="s">
        <v>3991</v>
      </c>
      <c r="I1774" t="s">
        <v>4043</v>
      </c>
    </row>
    <row r="1775" spans="1:9" x14ac:dyDescent="0.15">
      <c r="A1775" t="s">
        <v>5656</v>
      </c>
      <c r="B1775">
        <v>47348</v>
      </c>
      <c r="C1775" t="s">
        <v>4424</v>
      </c>
      <c r="D1775" t="s">
        <v>4045</v>
      </c>
      <c r="E1775" t="s">
        <v>4475</v>
      </c>
      <c r="F1775" t="s">
        <v>4044</v>
      </c>
      <c r="G1775" t="s">
        <v>8003</v>
      </c>
      <c r="H1775" t="s">
        <v>3991</v>
      </c>
      <c r="I1775" t="s">
        <v>4045</v>
      </c>
    </row>
    <row r="1776" spans="1:9" x14ac:dyDescent="0.15">
      <c r="A1776" t="s">
        <v>5684</v>
      </c>
      <c r="B1776">
        <v>47350</v>
      </c>
      <c r="C1776" t="s">
        <v>4424</v>
      </c>
      <c r="D1776" t="s">
        <v>4047</v>
      </c>
      <c r="E1776" t="s">
        <v>4475</v>
      </c>
      <c r="F1776" t="s">
        <v>4046</v>
      </c>
      <c r="G1776" t="s">
        <v>8004</v>
      </c>
      <c r="H1776" t="s">
        <v>3991</v>
      </c>
      <c r="I1776" t="s">
        <v>4047</v>
      </c>
    </row>
    <row r="1777" spans="1:9" x14ac:dyDescent="0.15">
      <c r="A1777" t="s">
        <v>5712</v>
      </c>
      <c r="B1777">
        <v>47353</v>
      </c>
      <c r="C1777" t="s">
        <v>4424</v>
      </c>
      <c r="D1777" t="s">
        <v>4049</v>
      </c>
      <c r="E1777" t="s">
        <v>4475</v>
      </c>
      <c r="F1777" t="s">
        <v>4048</v>
      </c>
      <c r="G1777" t="s">
        <v>8005</v>
      </c>
      <c r="H1777" t="s">
        <v>3991</v>
      </c>
      <c r="I1777" t="s">
        <v>4049</v>
      </c>
    </row>
    <row r="1778" spans="1:9" x14ac:dyDescent="0.15">
      <c r="A1778" t="s">
        <v>5739</v>
      </c>
      <c r="B1778">
        <v>47354</v>
      </c>
      <c r="C1778" t="s">
        <v>4424</v>
      </c>
      <c r="D1778" t="s">
        <v>4051</v>
      </c>
      <c r="E1778" t="s">
        <v>4475</v>
      </c>
      <c r="F1778" t="s">
        <v>4050</v>
      </c>
      <c r="G1778" t="s">
        <v>8006</v>
      </c>
      <c r="H1778" t="s">
        <v>3991</v>
      </c>
      <c r="I1778" t="s">
        <v>4051</v>
      </c>
    </row>
    <row r="1779" spans="1:9" x14ac:dyDescent="0.15">
      <c r="A1779" t="s">
        <v>5764</v>
      </c>
      <c r="B1779">
        <v>47355</v>
      </c>
      <c r="C1779" t="s">
        <v>4424</v>
      </c>
      <c r="D1779" t="s">
        <v>4053</v>
      </c>
      <c r="E1779" t="s">
        <v>4475</v>
      </c>
      <c r="F1779" t="s">
        <v>4052</v>
      </c>
      <c r="G1779" t="s">
        <v>8007</v>
      </c>
      <c r="H1779" t="s">
        <v>3991</v>
      </c>
      <c r="I1779" t="s">
        <v>4053</v>
      </c>
    </row>
    <row r="1780" spans="1:9" x14ac:dyDescent="0.15">
      <c r="A1780" t="s">
        <v>5789</v>
      </c>
      <c r="B1780">
        <v>47356</v>
      </c>
      <c r="C1780" t="s">
        <v>4424</v>
      </c>
      <c r="D1780" t="s">
        <v>4055</v>
      </c>
      <c r="E1780" t="s">
        <v>4475</v>
      </c>
      <c r="F1780" t="s">
        <v>4054</v>
      </c>
      <c r="G1780" t="s">
        <v>8008</v>
      </c>
      <c r="H1780" t="s">
        <v>3991</v>
      </c>
      <c r="I1780" t="s">
        <v>4055</v>
      </c>
    </row>
    <row r="1781" spans="1:9" x14ac:dyDescent="0.15">
      <c r="A1781" t="s">
        <v>5814</v>
      </c>
      <c r="B1781">
        <v>47357</v>
      </c>
      <c r="C1781" t="s">
        <v>4424</v>
      </c>
      <c r="D1781" t="s">
        <v>4057</v>
      </c>
      <c r="E1781" t="s">
        <v>4475</v>
      </c>
      <c r="F1781" t="s">
        <v>4056</v>
      </c>
      <c r="G1781" t="s">
        <v>8009</v>
      </c>
      <c r="H1781" t="s">
        <v>3991</v>
      </c>
      <c r="I1781" t="s">
        <v>4057</v>
      </c>
    </row>
    <row r="1782" spans="1:9" x14ac:dyDescent="0.15">
      <c r="A1782" t="s">
        <v>5837</v>
      </c>
      <c r="B1782">
        <v>47358</v>
      </c>
      <c r="C1782" t="s">
        <v>4424</v>
      </c>
      <c r="D1782" t="s">
        <v>4059</v>
      </c>
      <c r="E1782" t="s">
        <v>4475</v>
      </c>
      <c r="F1782" t="s">
        <v>4058</v>
      </c>
      <c r="G1782" t="s">
        <v>8010</v>
      </c>
      <c r="H1782" t="s">
        <v>3991</v>
      </c>
      <c r="I1782" t="s">
        <v>4059</v>
      </c>
    </row>
    <row r="1783" spans="1:9" x14ac:dyDescent="0.15">
      <c r="A1783" t="s">
        <v>5859</v>
      </c>
      <c r="B1783">
        <v>47359</v>
      </c>
      <c r="C1783" t="s">
        <v>4424</v>
      </c>
      <c r="D1783" t="s">
        <v>4061</v>
      </c>
      <c r="E1783" t="s">
        <v>4475</v>
      </c>
      <c r="F1783" t="s">
        <v>4060</v>
      </c>
      <c r="G1783" t="s">
        <v>8011</v>
      </c>
      <c r="H1783" t="s">
        <v>3991</v>
      </c>
      <c r="I1783" t="s">
        <v>4061</v>
      </c>
    </row>
    <row r="1784" spans="1:9" x14ac:dyDescent="0.15">
      <c r="A1784" t="s">
        <v>5877</v>
      </c>
      <c r="B1784">
        <v>47360</v>
      </c>
      <c r="C1784" t="s">
        <v>4424</v>
      </c>
      <c r="D1784" t="s">
        <v>4063</v>
      </c>
      <c r="E1784" t="s">
        <v>4475</v>
      </c>
      <c r="F1784" t="s">
        <v>4062</v>
      </c>
      <c r="G1784" t="s">
        <v>8012</v>
      </c>
      <c r="H1784" t="s">
        <v>3991</v>
      </c>
      <c r="I1784" t="s">
        <v>4063</v>
      </c>
    </row>
    <row r="1785" spans="1:9" x14ac:dyDescent="0.15">
      <c r="A1785" t="s">
        <v>5895</v>
      </c>
      <c r="B1785">
        <v>47361</v>
      </c>
      <c r="C1785" t="s">
        <v>4424</v>
      </c>
      <c r="D1785" t="s">
        <v>4065</v>
      </c>
      <c r="E1785" t="s">
        <v>4475</v>
      </c>
      <c r="F1785" t="s">
        <v>4064</v>
      </c>
      <c r="G1785" t="s">
        <v>8013</v>
      </c>
      <c r="H1785" t="s">
        <v>3991</v>
      </c>
      <c r="I1785" t="s">
        <v>4065</v>
      </c>
    </row>
    <row r="1786" spans="1:9" x14ac:dyDescent="0.15">
      <c r="A1786" t="s">
        <v>5913</v>
      </c>
      <c r="B1786">
        <v>47362</v>
      </c>
      <c r="C1786" t="s">
        <v>4424</v>
      </c>
      <c r="D1786" t="s">
        <v>4067</v>
      </c>
      <c r="E1786" t="s">
        <v>4475</v>
      </c>
      <c r="F1786" t="s">
        <v>4066</v>
      </c>
      <c r="G1786" t="s">
        <v>8014</v>
      </c>
      <c r="H1786" t="s">
        <v>3991</v>
      </c>
      <c r="I1786" t="s">
        <v>4067</v>
      </c>
    </row>
    <row r="1787" spans="1:9" x14ac:dyDescent="0.15">
      <c r="A1787" t="s">
        <v>5931</v>
      </c>
      <c r="B1787">
        <v>47375</v>
      </c>
      <c r="C1787" t="s">
        <v>4424</v>
      </c>
      <c r="D1787" t="s">
        <v>4069</v>
      </c>
      <c r="E1787" t="s">
        <v>4475</v>
      </c>
      <c r="F1787" t="s">
        <v>4068</v>
      </c>
      <c r="G1787" t="s">
        <v>8015</v>
      </c>
      <c r="H1787" t="s">
        <v>3991</v>
      </c>
      <c r="I1787" t="s">
        <v>4069</v>
      </c>
    </row>
    <row r="1788" spans="1:9" x14ac:dyDescent="0.15">
      <c r="A1788" t="s">
        <v>5948</v>
      </c>
      <c r="B1788">
        <v>47381</v>
      </c>
      <c r="C1788" t="s">
        <v>4424</v>
      </c>
      <c r="D1788" t="s">
        <v>4071</v>
      </c>
      <c r="E1788" t="s">
        <v>4475</v>
      </c>
      <c r="F1788" t="s">
        <v>4070</v>
      </c>
      <c r="G1788" t="s">
        <v>8016</v>
      </c>
      <c r="H1788" t="s">
        <v>3991</v>
      </c>
      <c r="I1788" t="s">
        <v>4071</v>
      </c>
    </row>
    <row r="1789" spans="1:9" x14ac:dyDescent="0.15">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08" t="s">
        <v>8018</v>
      </c>
    </row>
    <row r="3" spans="1:5" ht="409.6" customHeight="1" x14ac:dyDescent="0.15">
      <c r="B3" s="109">
        <v>1</v>
      </c>
      <c r="C3" s="37"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480世帯×30千円、子ども加算　35人×20千円、、定額減税を補足する給付（うち不足額給付）の対象者　375人　(7,730千円）　　のうちR7計画分
事務費　407千円
事務費の内容　　[役務費（郵送料等）　業務委託料　として支出]
④低所得世帯等の給付対象世帯数（480世帯）、定額減税を補足する給付（うち不足額給付）の対象者数（375人）</v>
      </c>
      <c r="D3" s="37"/>
      <c r="E3" s="415"/>
    </row>
    <row r="4" spans="1:5" x14ac:dyDescent="0.15">
      <c r="A4" t="s">
        <v>8019</v>
      </c>
      <c r="B4" t="s">
        <v>8019</v>
      </c>
      <c r="C4" t="s">
        <v>8019</v>
      </c>
      <c r="D4" t="s">
        <v>8019</v>
      </c>
      <c r="E4" t="s">
        <v>8019</v>
      </c>
    </row>
    <row r="5" spans="1:5" x14ac:dyDescent="0.15">
      <c r="A5" t="s">
        <v>8019</v>
      </c>
      <c r="B5" t="s">
        <v>8019</v>
      </c>
      <c r="C5" t="s">
        <v>8019</v>
      </c>
      <c r="D5" t="s">
        <v>8019</v>
      </c>
      <c r="E5" t="s">
        <v>8019</v>
      </c>
    </row>
    <row r="6" spans="1:5" ht="13.35" customHeight="1" x14ac:dyDescent="0.15">
      <c r="A6" t="s">
        <v>8019</v>
      </c>
      <c r="B6" t="s">
        <v>8019</v>
      </c>
      <c r="C6" s="37" t="s">
        <v>8019</v>
      </c>
      <c r="D6" t="s">
        <v>8019</v>
      </c>
      <c r="E6" t="s">
        <v>8019</v>
      </c>
    </row>
    <row r="7" spans="1:5" x14ac:dyDescent="0.15">
      <c r="A7" t="s">
        <v>8019</v>
      </c>
      <c r="B7" t="s">
        <v>8019</v>
      </c>
      <c r="C7" t="s">
        <v>8019</v>
      </c>
      <c r="D7" t="s">
        <v>8019</v>
      </c>
      <c r="E7" t="s">
        <v>8019</v>
      </c>
    </row>
    <row r="8" spans="1:5" x14ac:dyDescent="0.15">
      <c r="A8" t="s">
        <v>8019</v>
      </c>
      <c r="B8" t="s">
        <v>8019</v>
      </c>
      <c r="C8" t="s">
        <v>8019</v>
      </c>
      <c r="D8" t="s">
        <v>8019</v>
      </c>
      <c r="E8" t="s">
        <v>8019</v>
      </c>
    </row>
    <row r="9" spans="1:5" x14ac:dyDescent="0.15">
      <c r="A9" t="s">
        <v>8019</v>
      </c>
      <c r="B9" t="s">
        <v>8019</v>
      </c>
      <c r="C9" t="s">
        <v>8019</v>
      </c>
      <c r="D9" t="s">
        <v>8019</v>
      </c>
      <c r="E9" t="s">
        <v>8019</v>
      </c>
    </row>
    <row r="10" spans="1:5" x14ac:dyDescent="0.15">
      <c r="A10" t="s">
        <v>8019</v>
      </c>
      <c r="B10" t="s">
        <v>8019</v>
      </c>
      <c r="C10" t="s">
        <v>8019</v>
      </c>
      <c r="D10" t="s">
        <v>8019</v>
      </c>
      <c r="E10" t="s">
        <v>8019</v>
      </c>
    </row>
    <row r="11" spans="1:5" x14ac:dyDescent="0.15">
      <c r="A11" t="s">
        <v>8019</v>
      </c>
      <c r="B11" t="s">
        <v>8019</v>
      </c>
      <c r="C11" t="s">
        <v>8019</v>
      </c>
      <c r="D11" t="s">
        <v>8019</v>
      </c>
      <c r="E11" t="s">
        <v>8019</v>
      </c>
    </row>
    <row r="12" spans="1:5" x14ac:dyDescent="0.15">
      <c r="A12" t="s">
        <v>8019</v>
      </c>
      <c r="B12" t="s">
        <v>8019</v>
      </c>
      <c r="C12" t="s">
        <v>8019</v>
      </c>
      <c r="D12" t="s">
        <v>8019</v>
      </c>
      <c r="E12" t="s">
        <v>8019</v>
      </c>
    </row>
    <row r="13" spans="1:5" x14ac:dyDescent="0.15">
      <c r="A13" t="s">
        <v>8019</v>
      </c>
      <c r="B13" t="s">
        <v>8019</v>
      </c>
      <c r="C13" t="s">
        <v>8019</v>
      </c>
      <c r="D13" t="s">
        <v>8019</v>
      </c>
      <c r="E13" t="s">
        <v>8019</v>
      </c>
    </row>
    <row r="14" spans="1:5" x14ac:dyDescent="0.15">
      <c r="A14" t="s">
        <v>8019</v>
      </c>
      <c r="B14" t="s">
        <v>8019</v>
      </c>
      <c r="C14" t="s">
        <v>8019</v>
      </c>
      <c r="D14" t="s">
        <v>8019</v>
      </c>
      <c r="E14" t="s">
        <v>8019</v>
      </c>
    </row>
    <row r="15" spans="1:5" x14ac:dyDescent="0.15">
      <c r="A15" t="s">
        <v>8019</v>
      </c>
      <c r="B15" t="s">
        <v>8019</v>
      </c>
      <c r="C15" t="s">
        <v>8019</v>
      </c>
      <c r="D15" t="s">
        <v>8019</v>
      </c>
      <c r="E15" t="s">
        <v>8019</v>
      </c>
    </row>
    <row r="16" spans="1:5" x14ac:dyDescent="0.15">
      <c r="A16" t="s">
        <v>8019</v>
      </c>
      <c r="B16" t="s">
        <v>8019</v>
      </c>
      <c r="C16" t="s">
        <v>8019</v>
      </c>
      <c r="D16" t="s">
        <v>8019</v>
      </c>
      <c r="E16" t="s">
        <v>8019</v>
      </c>
    </row>
    <row r="17" spans="1:5" x14ac:dyDescent="0.15">
      <c r="A17" t="s">
        <v>8019</v>
      </c>
      <c r="B17" t="s">
        <v>8019</v>
      </c>
      <c r="C17" t="s">
        <v>8019</v>
      </c>
      <c r="D17" t="s">
        <v>8019</v>
      </c>
      <c r="E17" t="s">
        <v>8019</v>
      </c>
    </row>
    <row r="18" spans="1:5" x14ac:dyDescent="0.15">
      <c r="A18" t="s">
        <v>8019</v>
      </c>
      <c r="B18" t="s">
        <v>8019</v>
      </c>
      <c r="C18" t="s">
        <v>8019</v>
      </c>
      <c r="D18" t="s">
        <v>8019</v>
      </c>
      <c r="E18" t="s">
        <v>8019</v>
      </c>
    </row>
    <row r="19" spans="1:5" x14ac:dyDescent="0.15">
      <c r="A19" t="s">
        <v>8019</v>
      </c>
      <c r="B19" t="s">
        <v>8019</v>
      </c>
      <c r="C19" t="s">
        <v>8019</v>
      </c>
      <c r="D19" t="s">
        <v>8019</v>
      </c>
      <c r="E19" t="s">
        <v>8019</v>
      </c>
    </row>
    <row r="20" spans="1:5" x14ac:dyDescent="0.15">
      <c r="A20" t="s">
        <v>8019</v>
      </c>
      <c r="B20" t="s">
        <v>8019</v>
      </c>
      <c r="C20" t="s">
        <v>8019</v>
      </c>
      <c r="D20" t="s">
        <v>8019</v>
      </c>
      <c r="E20" t="s">
        <v>8019</v>
      </c>
    </row>
    <row r="21" spans="1:5" x14ac:dyDescent="0.15">
      <c r="A21" t="s">
        <v>8019</v>
      </c>
      <c r="B21" t="s">
        <v>8019</v>
      </c>
      <c r="C21" t="s">
        <v>8019</v>
      </c>
      <c r="D21" t="s">
        <v>8019</v>
      </c>
      <c r="E21" t="s">
        <v>8019</v>
      </c>
    </row>
    <row r="22" spans="1:5" ht="202.35" customHeight="1" x14ac:dyDescent="0.15">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15">
      <c r="A23" t="s">
        <v>8019</v>
      </c>
      <c r="B23" t="s">
        <v>8019</v>
      </c>
      <c r="C23" t="s">
        <v>8019</v>
      </c>
      <c r="D23" t="s">
        <v>8019</v>
      </c>
      <c r="E23" t="s">
        <v>8019</v>
      </c>
    </row>
    <row r="24" spans="1:5" x14ac:dyDescent="0.15">
      <c r="A24" t="s">
        <v>8019</v>
      </c>
      <c r="B24" t="s">
        <v>8019</v>
      </c>
      <c r="C24" t="s">
        <v>8019</v>
      </c>
      <c r="D24" t="s">
        <v>8019</v>
      </c>
      <c r="E24" t="s">
        <v>8019</v>
      </c>
    </row>
    <row r="25" spans="1:5" x14ac:dyDescent="0.15">
      <c r="A25" t="s">
        <v>8019</v>
      </c>
      <c r="B25" t="s">
        <v>8019</v>
      </c>
      <c r="C25" t="s">
        <v>8019</v>
      </c>
      <c r="D25" t="s">
        <v>8019</v>
      </c>
      <c r="E25" t="s">
        <v>8019</v>
      </c>
    </row>
    <row r="26" spans="1:5" x14ac:dyDescent="0.15">
      <c r="A26" t="s">
        <v>8019</v>
      </c>
      <c r="B26" t="s">
        <v>8019</v>
      </c>
      <c r="C26" t="s">
        <v>8019</v>
      </c>
      <c r="D26" t="s">
        <v>8019</v>
      </c>
      <c r="E26" t="s">
        <v>8019</v>
      </c>
    </row>
    <row r="27" spans="1:5" x14ac:dyDescent="0.15">
      <c r="A27" t="s">
        <v>8019</v>
      </c>
      <c r="B27" t="s">
        <v>8019</v>
      </c>
      <c r="C27" t="s">
        <v>8019</v>
      </c>
      <c r="D27" t="s">
        <v>8019</v>
      </c>
      <c r="E27" t="s">
        <v>8019</v>
      </c>
    </row>
    <row r="28" spans="1:5" x14ac:dyDescent="0.15">
      <c r="A28" t="s">
        <v>8019</v>
      </c>
      <c r="B28" t="s">
        <v>8019</v>
      </c>
      <c r="C28" t="s">
        <v>8019</v>
      </c>
      <c r="D28" t="s">
        <v>8019</v>
      </c>
      <c r="E28" t="s">
        <v>8019</v>
      </c>
    </row>
    <row r="29" spans="1:5" x14ac:dyDescent="0.15">
      <c r="A29" t="s">
        <v>8019</v>
      </c>
      <c r="B29" t="s">
        <v>8019</v>
      </c>
      <c r="C29" t="s">
        <v>8019</v>
      </c>
      <c r="D29" t="s">
        <v>8019</v>
      </c>
      <c r="E29" t="s">
        <v>8019</v>
      </c>
    </row>
    <row r="30" spans="1:5" x14ac:dyDescent="0.15">
      <c r="A30" t="s">
        <v>8019</v>
      </c>
      <c r="B30" t="s">
        <v>8019</v>
      </c>
      <c r="C30" t="s">
        <v>8019</v>
      </c>
      <c r="D30" t="s">
        <v>8019</v>
      </c>
      <c r="E30" t="s">
        <v>8019</v>
      </c>
    </row>
    <row r="31" spans="1:5" x14ac:dyDescent="0.15">
      <c r="A31" t="s">
        <v>8019</v>
      </c>
      <c r="B31" t="s">
        <v>8019</v>
      </c>
      <c r="C31" t="s">
        <v>8019</v>
      </c>
      <c r="D31" t="s">
        <v>8019</v>
      </c>
      <c r="E31" t="s">
        <v>8019</v>
      </c>
    </row>
    <row r="32" spans="1:5" x14ac:dyDescent="0.15">
      <c r="A32" t="s">
        <v>8019</v>
      </c>
      <c r="B32" t="s">
        <v>8019</v>
      </c>
      <c r="C32" t="s">
        <v>8019</v>
      </c>
      <c r="D32" t="s">
        <v>8019</v>
      </c>
      <c r="E32" t="s">
        <v>8019</v>
      </c>
    </row>
    <row r="33" spans="1:5" x14ac:dyDescent="0.15">
      <c r="A33" t="s">
        <v>8019</v>
      </c>
      <c r="B33" t="s">
        <v>8019</v>
      </c>
      <c r="C33" t="s">
        <v>8019</v>
      </c>
      <c r="D33" t="s">
        <v>8019</v>
      </c>
      <c r="E33" t="s">
        <v>8019</v>
      </c>
    </row>
    <row r="34" spans="1:5" x14ac:dyDescent="0.15">
      <c r="A34" t="s">
        <v>8019</v>
      </c>
      <c r="B34" t="s">
        <v>8019</v>
      </c>
      <c r="C34" t="s">
        <v>8019</v>
      </c>
      <c r="D34" t="s">
        <v>8019</v>
      </c>
      <c r="E34" t="s">
        <v>8019</v>
      </c>
    </row>
    <row r="35" spans="1:5" x14ac:dyDescent="0.15">
      <c r="A35" t="s">
        <v>8019</v>
      </c>
      <c r="B35" t="s">
        <v>8019</v>
      </c>
      <c r="C35" t="s">
        <v>8019</v>
      </c>
      <c r="D35" t="s">
        <v>8019</v>
      </c>
      <c r="E35" t="s">
        <v>8019</v>
      </c>
    </row>
    <row r="36" spans="1:5" x14ac:dyDescent="0.15">
      <c r="A36" t="s">
        <v>8019</v>
      </c>
      <c r="B36" t="s">
        <v>8019</v>
      </c>
      <c r="C36" t="s">
        <v>8019</v>
      </c>
      <c r="D36" t="s">
        <v>8019</v>
      </c>
      <c r="E36" t="s">
        <v>8019</v>
      </c>
    </row>
    <row r="37" spans="1:5" x14ac:dyDescent="0.15">
      <c r="A37" t="s">
        <v>8019</v>
      </c>
      <c r="B37" t="s">
        <v>8019</v>
      </c>
      <c r="C37" t="s">
        <v>8019</v>
      </c>
      <c r="D37" t="s">
        <v>8019</v>
      </c>
      <c r="E37" t="s">
        <v>8019</v>
      </c>
    </row>
    <row r="38" spans="1:5" x14ac:dyDescent="0.15">
      <c r="A38" t="s">
        <v>8019</v>
      </c>
      <c r="B38" t="s">
        <v>8019</v>
      </c>
      <c r="C38" t="s">
        <v>8019</v>
      </c>
      <c r="D38" t="s">
        <v>8019</v>
      </c>
      <c r="E38" t="s">
        <v>8019</v>
      </c>
    </row>
    <row r="39" spans="1:5" x14ac:dyDescent="0.15">
      <c r="A39" t="s">
        <v>8019</v>
      </c>
      <c r="B39" t="s">
        <v>8019</v>
      </c>
      <c r="C39" t="s">
        <v>8019</v>
      </c>
      <c r="D39" t="s">
        <v>8019</v>
      </c>
      <c r="E39" t="s">
        <v>8019</v>
      </c>
    </row>
    <row r="40" spans="1:5" x14ac:dyDescent="0.15">
      <c r="A40" t="s">
        <v>8019</v>
      </c>
      <c r="B40" t="s">
        <v>8019</v>
      </c>
      <c r="C40" t="s">
        <v>8019</v>
      </c>
      <c r="D40" t="s">
        <v>8019</v>
      </c>
      <c r="E40" t="s">
        <v>8019</v>
      </c>
    </row>
    <row r="41" spans="1:5" ht="105" customHeight="1" x14ac:dyDescent="0.15">
      <c r="B41" s="109"/>
      <c r="C41" s="110"/>
    </row>
    <row r="60" spans="2:3" ht="21" x14ac:dyDescent="0.15">
      <c r="B60" s="109"/>
      <c r="C60" s="110"/>
    </row>
    <row r="63" spans="2:3" x14ac:dyDescent="0.15">
      <c r="C63" s="37"/>
    </row>
    <row r="79" spans="2:3" ht="152.1" customHeight="1" x14ac:dyDescent="0.15">
      <c r="B79" s="109"/>
      <c r="C79" s="110"/>
    </row>
    <row r="98" ht="227.1" customHeight="1" x14ac:dyDescent="0.15"/>
  </sheetData>
  <phoneticPr fontId="3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50" zoomScaleNormal="70" zoomScaleSheetLayoutView="50" workbookViewId="0">
      <pane ySplit="2" topLeftCell="A3" activePane="bottomLeft" state="frozen"/>
      <selection pane="bottomLeft" activeCell="F3" sqref="F3"/>
    </sheetView>
  </sheetViews>
  <sheetFormatPr defaultRowHeight="13.5" x14ac:dyDescent="0.15"/>
  <cols>
    <col min="1" max="1" width="8.125" customWidth="1"/>
    <col min="2" max="2" width="29.875" customWidth="1"/>
    <col min="3" max="3" width="53" customWidth="1"/>
    <col min="4" max="4" width="81.5" customWidth="1"/>
    <col min="5" max="6" width="21.5" customWidth="1"/>
  </cols>
  <sheetData>
    <row r="1" spans="1:10" ht="48" customHeight="1" x14ac:dyDescent="0.15">
      <c r="A1" s="1025" t="s">
        <v>192</v>
      </c>
      <c r="B1" s="1026"/>
      <c r="C1" s="1026"/>
      <c r="D1" s="1026"/>
      <c r="E1" s="1026"/>
      <c r="F1" s="1026"/>
    </row>
    <row r="2" spans="1:10" ht="105" x14ac:dyDescent="0.15">
      <c r="A2" s="367" t="s">
        <v>193</v>
      </c>
      <c r="B2" s="367" t="s">
        <v>194</v>
      </c>
      <c r="C2" s="368" t="s">
        <v>195</v>
      </c>
      <c r="D2" s="369" t="s">
        <v>196</v>
      </c>
      <c r="E2" s="368" t="s">
        <v>197</v>
      </c>
      <c r="F2" s="368" t="s">
        <v>198</v>
      </c>
    </row>
    <row r="3" spans="1:10" ht="198.95" customHeight="1" x14ac:dyDescent="0.15">
      <c r="A3" s="369" t="e">
        <f ca="1">IF(B3="","",1)</f>
        <v>#NAME?</v>
      </c>
      <c r="B3" s="369" t="e" cm="1">
        <f t="array" aca="1" ref="B3" ca="1">_xlfn._xlws.FILTER(実施計画様式!$L$79:$L$474,実施計画様式!$D$79:$D$474&lt;&gt;"","")</f>
        <v>#NAME?</v>
      </c>
      <c r="C3" s="369" t="e" cm="1">
        <f t="array" aca="1" ref="C3" ca="1">_xlfn._xlws.FILTER(実施計画様式!$I$79:$I$474,実施計画様式!$D$79:$D$474&lt;&gt;"","")</f>
        <v>#NAME?</v>
      </c>
      <c r="D3" s="369" t="e" cm="1">
        <f t="array" aca="1" ref="D3" ca="1">_xlfn._xlws.FILTER(実施計画様式!$AA$79:$AA$474,実施計画様式!$D$79:$D$474&lt;&gt;"","")</f>
        <v>#NAME?</v>
      </c>
      <c r="E3" s="369" t="e" cm="1">
        <f t="array" aca="1" ref="E3" ca="1">_xlfn._xlws.FILTER(実施計画様式!$AE$79:$AE$474,実施計画様式!$D$79:$D$474&lt;&gt;"","")</f>
        <v>#NAME?</v>
      </c>
      <c r="F3" s="369" t="e" cm="1">
        <f t="array" aca="1" ref="F3" ca="1">_xlfn._xlws.FILTER(実施計画様式!$AG$79:$AG$474,実施計画様式!$D$79:$D$474&lt;&gt;"","")</f>
        <v>#NAME?</v>
      </c>
      <c r="G3" s="37"/>
      <c r="J3" s="37"/>
    </row>
    <row r="4" spans="1:10" ht="198.95" customHeight="1" x14ac:dyDescent="0.15">
      <c r="A4" s="369" t="str">
        <f>IF(B4="","",A3+1)</f>
        <v/>
      </c>
      <c r="B4" s="369"/>
      <c r="C4" s="369"/>
      <c r="D4" s="369"/>
      <c r="E4" s="369"/>
      <c r="F4" s="369"/>
    </row>
    <row r="5" spans="1:10" ht="198.95" customHeight="1" x14ac:dyDescent="0.15">
      <c r="A5" s="369" t="str">
        <f t="shared" ref="A5:A68" si="0">IF(B5="","",A4+1)</f>
        <v/>
      </c>
      <c r="B5" s="369"/>
      <c r="C5" s="369"/>
      <c r="D5" s="369"/>
      <c r="E5" s="369"/>
      <c r="F5" s="369"/>
    </row>
    <row r="6" spans="1:10" ht="198.95" customHeight="1" x14ac:dyDescent="0.15">
      <c r="A6" s="369" t="str">
        <f t="shared" si="0"/>
        <v/>
      </c>
      <c r="B6" s="369"/>
      <c r="C6" s="369"/>
      <c r="D6" s="369"/>
      <c r="E6" s="369"/>
      <c r="F6" s="369"/>
    </row>
    <row r="7" spans="1:10" ht="198.95" customHeight="1" x14ac:dyDescent="0.15">
      <c r="A7" s="369" t="str">
        <f t="shared" si="0"/>
        <v/>
      </c>
      <c r="B7" s="369"/>
      <c r="C7" s="369"/>
      <c r="D7" s="369"/>
      <c r="E7" s="369"/>
      <c r="F7" s="369"/>
    </row>
    <row r="8" spans="1:10" ht="198.95" customHeight="1" x14ac:dyDescent="0.15">
      <c r="A8" s="369" t="str">
        <f t="shared" si="0"/>
        <v/>
      </c>
      <c r="B8" s="369"/>
      <c r="C8" s="369"/>
      <c r="D8" s="369"/>
      <c r="E8" s="369"/>
      <c r="F8" s="369"/>
    </row>
    <row r="9" spans="1:10" ht="198.95" customHeight="1" x14ac:dyDescent="0.15">
      <c r="A9" s="369" t="str">
        <f t="shared" si="0"/>
        <v/>
      </c>
      <c r="B9" s="369"/>
      <c r="C9" s="369"/>
      <c r="D9" s="369"/>
      <c r="E9" s="369"/>
      <c r="F9" s="369"/>
    </row>
    <row r="10" spans="1:10" ht="198.95" customHeight="1" x14ac:dyDescent="0.15">
      <c r="A10" s="369" t="str">
        <f t="shared" si="0"/>
        <v/>
      </c>
      <c r="B10" s="369"/>
      <c r="C10" s="369"/>
      <c r="D10" s="369"/>
      <c r="E10" s="369"/>
      <c r="F10" s="369"/>
    </row>
    <row r="11" spans="1:10" ht="198.95" customHeight="1" x14ac:dyDescent="0.15">
      <c r="A11" s="369" t="str">
        <f t="shared" si="0"/>
        <v/>
      </c>
      <c r="B11" s="369"/>
      <c r="C11" s="369"/>
      <c r="D11" s="369"/>
      <c r="E11" s="369"/>
      <c r="F11" s="369"/>
    </row>
    <row r="12" spans="1:10" ht="198.95" customHeight="1" x14ac:dyDescent="0.15">
      <c r="A12" s="369" t="str">
        <f t="shared" si="0"/>
        <v/>
      </c>
      <c r="B12" s="369"/>
      <c r="C12" s="369"/>
      <c r="D12" s="369"/>
      <c r="E12" s="369"/>
      <c r="F12" s="369"/>
    </row>
    <row r="13" spans="1:10" ht="198.95" customHeight="1" x14ac:dyDescent="0.15">
      <c r="A13" s="369" t="str">
        <f t="shared" si="0"/>
        <v/>
      </c>
      <c r="B13" s="369"/>
      <c r="C13" s="369"/>
      <c r="D13" s="369"/>
      <c r="E13" s="369"/>
      <c r="F13" s="369"/>
    </row>
    <row r="14" spans="1:10" ht="198.95" customHeight="1" x14ac:dyDescent="0.15">
      <c r="A14" s="369" t="str">
        <f t="shared" si="0"/>
        <v/>
      </c>
      <c r="B14" s="369"/>
      <c r="C14" s="369"/>
      <c r="D14" s="369"/>
      <c r="E14" s="369"/>
      <c r="F14" s="369"/>
    </row>
    <row r="15" spans="1:10" ht="198.95" customHeight="1" x14ac:dyDescent="0.15">
      <c r="A15" s="369" t="str">
        <f t="shared" si="0"/>
        <v/>
      </c>
      <c r="B15" s="369"/>
      <c r="C15" s="369"/>
      <c r="D15" s="369"/>
      <c r="E15" s="369"/>
      <c r="F15" s="369"/>
    </row>
    <row r="16" spans="1:10" ht="198.95" customHeight="1" x14ac:dyDescent="0.15">
      <c r="A16" s="369" t="str">
        <f t="shared" si="0"/>
        <v/>
      </c>
      <c r="B16" s="369"/>
      <c r="C16" s="369"/>
      <c r="D16" s="369"/>
      <c r="E16" s="369"/>
      <c r="F16" s="369"/>
    </row>
    <row r="17" spans="1:6" ht="198.95" customHeight="1" x14ac:dyDescent="0.15">
      <c r="A17" s="369" t="str">
        <f t="shared" si="0"/>
        <v/>
      </c>
      <c r="B17" s="369"/>
      <c r="C17" s="369"/>
      <c r="D17" s="369"/>
      <c r="E17" s="369"/>
      <c r="F17" s="369"/>
    </row>
    <row r="18" spans="1:6" ht="198.95" customHeight="1" x14ac:dyDescent="0.15">
      <c r="A18" s="369" t="str">
        <f t="shared" si="0"/>
        <v/>
      </c>
      <c r="B18" s="369"/>
      <c r="C18" s="369"/>
      <c r="D18" s="369"/>
      <c r="E18" s="369"/>
      <c r="F18" s="369"/>
    </row>
    <row r="19" spans="1:6" ht="198.95" customHeight="1" x14ac:dyDescent="0.15">
      <c r="A19" s="369" t="str">
        <f t="shared" si="0"/>
        <v/>
      </c>
      <c r="B19" s="369"/>
      <c r="C19" s="369"/>
      <c r="D19" s="369"/>
      <c r="E19" s="369"/>
      <c r="F19" s="369"/>
    </row>
    <row r="20" spans="1:6" ht="198.95" customHeight="1" x14ac:dyDescent="0.15">
      <c r="A20" s="369" t="str">
        <f t="shared" si="0"/>
        <v/>
      </c>
      <c r="B20" s="369"/>
      <c r="C20" s="369"/>
      <c r="D20" s="369"/>
      <c r="E20" s="369"/>
      <c r="F20" s="369"/>
    </row>
    <row r="21" spans="1:6" ht="198.95" customHeight="1" x14ac:dyDescent="0.15">
      <c r="A21" s="369" t="str">
        <f t="shared" si="0"/>
        <v/>
      </c>
      <c r="B21" s="369"/>
      <c r="C21" s="369"/>
      <c r="D21" s="369"/>
      <c r="E21" s="369"/>
      <c r="F21" s="369"/>
    </row>
    <row r="22" spans="1:6" ht="198.95" customHeight="1" x14ac:dyDescent="0.15">
      <c r="A22" s="369" t="str">
        <f t="shared" si="0"/>
        <v/>
      </c>
      <c r="B22" s="369"/>
      <c r="C22" s="369"/>
      <c r="D22" s="369"/>
      <c r="E22" s="369"/>
      <c r="F22" s="369"/>
    </row>
    <row r="23" spans="1:6" ht="198.95" customHeight="1" x14ac:dyDescent="0.15">
      <c r="A23" s="369" t="str">
        <f t="shared" si="0"/>
        <v/>
      </c>
      <c r="B23" s="369"/>
      <c r="C23" s="369"/>
      <c r="D23" s="369"/>
      <c r="E23" s="369"/>
      <c r="F23" s="369"/>
    </row>
    <row r="24" spans="1:6" ht="198.95" customHeight="1" x14ac:dyDescent="0.15">
      <c r="A24" s="369" t="str">
        <f t="shared" si="0"/>
        <v/>
      </c>
      <c r="B24" s="369"/>
      <c r="C24" s="369"/>
      <c r="D24" s="369"/>
      <c r="E24" s="369"/>
      <c r="F24" s="369"/>
    </row>
    <row r="25" spans="1:6" ht="198.95" customHeight="1" x14ac:dyDescent="0.15">
      <c r="A25" s="369" t="str">
        <f t="shared" si="0"/>
        <v/>
      </c>
      <c r="B25" s="369"/>
      <c r="C25" s="369"/>
      <c r="D25" s="369"/>
      <c r="E25" s="369"/>
      <c r="F25" s="369"/>
    </row>
    <row r="26" spans="1:6" ht="198.95" customHeight="1" x14ac:dyDescent="0.15">
      <c r="A26" s="369" t="str">
        <f t="shared" si="0"/>
        <v/>
      </c>
      <c r="B26" s="369"/>
      <c r="C26" s="369"/>
      <c r="D26" s="369"/>
      <c r="E26" s="369"/>
      <c r="F26" s="369"/>
    </row>
    <row r="27" spans="1:6" ht="198.95" customHeight="1" x14ac:dyDescent="0.15">
      <c r="A27" s="369" t="str">
        <f t="shared" si="0"/>
        <v/>
      </c>
      <c r="B27" s="369"/>
      <c r="C27" s="369"/>
      <c r="D27" s="369"/>
      <c r="E27" s="369"/>
      <c r="F27" s="369"/>
    </row>
    <row r="28" spans="1:6" ht="198.95" customHeight="1" x14ac:dyDescent="0.15">
      <c r="A28" s="369" t="str">
        <f t="shared" si="0"/>
        <v/>
      </c>
      <c r="B28" s="369"/>
      <c r="C28" s="369"/>
      <c r="D28" s="369"/>
      <c r="E28" s="369"/>
      <c r="F28" s="369"/>
    </row>
    <row r="29" spans="1:6" ht="198.95" customHeight="1" x14ac:dyDescent="0.15">
      <c r="A29" s="369" t="str">
        <f t="shared" si="0"/>
        <v/>
      </c>
      <c r="B29" s="369"/>
      <c r="C29" s="369"/>
      <c r="D29" s="369"/>
      <c r="E29" s="369"/>
      <c r="F29" s="369"/>
    </row>
    <row r="30" spans="1:6" ht="198.95" customHeight="1" x14ac:dyDescent="0.15">
      <c r="A30" s="369" t="str">
        <f t="shared" si="0"/>
        <v/>
      </c>
      <c r="B30" s="369"/>
      <c r="C30" s="369"/>
      <c r="D30" s="369"/>
      <c r="E30" s="369"/>
      <c r="F30" s="369"/>
    </row>
    <row r="31" spans="1:6" ht="198.95" customHeight="1" x14ac:dyDescent="0.15">
      <c r="A31" s="369" t="str">
        <f t="shared" si="0"/>
        <v/>
      </c>
      <c r="B31" s="369"/>
      <c r="C31" s="369"/>
      <c r="D31" s="369"/>
      <c r="E31" s="369"/>
      <c r="F31" s="369"/>
    </row>
    <row r="32" spans="1:6" ht="198.95" customHeight="1" x14ac:dyDescent="0.15">
      <c r="A32" s="369" t="str">
        <f t="shared" si="0"/>
        <v/>
      </c>
      <c r="B32" s="369"/>
      <c r="C32" s="369"/>
      <c r="D32" s="369"/>
      <c r="E32" s="369"/>
      <c r="F32" s="369"/>
    </row>
    <row r="33" spans="1:6" ht="198.95" customHeight="1" x14ac:dyDescent="0.15">
      <c r="A33" s="369" t="str">
        <f t="shared" si="0"/>
        <v/>
      </c>
      <c r="B33" s="369"/>
      <c r="C33" s="369"/>
      <c r="D33" s="369"/>
      <c r="E33" s="369"/>
      <c r="F33" s="369"/>
    </row>
    <row r="34" spans="1:6" ht="198.95" customHeight="1" x14ac:dyDescent="0.15">
      <c r="A34" s="369" t="str">
        <f t="shared" si="0"/>
        <v/>
      </c>
      <c r="B34" s="369"/>
      <c r="C34" s="369"/>
      <c r="D34" s="369"/>
      <c r="E34" s="369"/>
      <c r="F34" s="369"/>
    </row>
    <row r="35" spans="1:6" ht="198.95" customHeight="1" x14ac:dyDescent="0.15">
      <c r="A35" s="369" t="str">
        <f t="shared" si="0"/>
        <v/>
      </c>
      <c r="B35" s="369"/>
      <c r="C35" s="369"/>
      <c r="D35" s="369"/>
      <c r="E35" s="369"/>
      <c r="F35" s="369"/>
    </row>
    <row r="36" spans="1:6" ht="198.95" customHeight="1" x14ac:dyDescent="0.15">
      <c r="A36" s="369" t="str">
        <f t="shared" si="0"/>
        <v/>
      </c>
      <c r="B36" s="369"/>
      <c r="C36" s="369"/>
      <c r="D36" s="369"/>
      <c r="E36" s="369"/>
      <c r="F36" s="369"/>
    </row>
    <row r="37" spans="1:6" ht="198.95" customHeight="1" x14ac:dyDescent="0.15">
      <c r="A37" s="369" t="str">
        <f t="shared" si="0"/>
        <v/>
      </c>
      <c r="B37" s="369"/>
      <c r="C37" s="369"/>
      <c r="D37" s="369"/>
      <c r="E37" s="369"/>
      <c r="F37" s="369"/>
    </row>
    <row r="38" spans="1:6" ht="198.95" customHeight="1" x14ac:dyDescent="0.15">
      <c r="A38" s="369" t="str">
        <f t="shared" si="0"/>
        <v/>
      </c>
      <c r="B38" s="369"/>
      <c r="C38" s="369"/>
      <c r="D38" s="369"/>
      <c r="E38" s="369"/>
      <c r="F38" s="369"/>
    </row>
    <row r="39" spans="1:6" ht="198.95" customHeight="1" x14ac:dyDescent="0.15">
      <c r="A39" s="369" t="str">
        <f t="shared" si="0"/>
        <v/>
      </c>
      <c r="B39" s="369"/>
      <c r="C39" s="369"/>
      <c r="D39" s="369"/>
      <c r="E39" s="369"/>
      <c r="F39" s="369"/>
    </row>
    <row r="40" spans="1:6" ht="198.95" customHeight="1" x14ac:dyDescent="0.15">
      <c r="A40" s="369" t="str">
        <f t="shared" si="0"/>
        <v/>
      </c>
      <c r="B40" s="369"/>
      <c r="C40" s="369"/>
      <c r="D40" s="369"/>
      <c r="E40" s="369"/>
      <c r="F40" s="369"/>
    </row>
    <row r="41" spans="1:6" ht="198.95" customHeight="1" x14ac:dyDescent="0.15">
      <c r="A41" s="369" t="str">
        <f t="shared" si="0"/>
        <v/>
      </c>
      <c r="B41" s="369"/>
      <c r="C41" s="369"/>
      <c r="D41" s="369"/>
      <c r="E41" s="369"/>
      <c r="F41" s="369"/>
    </row>
    <row r="42" spans="1:6" ht="198.95" customHeight="1" x14ac:dyDescent="0.15">
      <c r="A42" s="369" t="str">
        <f t="shared" si="0"/>
        <v/>
      </c>
      <c r="B42" s="369"/>
      <c r="C42" s="369"/>
      <c r="D42" s="369"/>
      <c r="E42" s="369"/>
      <c r="F42" s="369"/>
    </row>
    <row r="43" spans="1:6" ht="198.95" customHeight="1" x14ac:dyDescent="0.15">
      <c r="A43" s="369" t="str">
        <f t="shared" si="0"/>
        <v/>
      </c>
      <c r="B43" s="369"/>
      <c r="C43" s="369"/>
      <c r="D43" s="369"/>
      <c r="E43" s="369"/>
      <c r="F43" s="369"/>
    </row>
    <row r="44" spans="1:6" ht="198.95" customHeight="1" x14ac:dyDescent="0.15">
      <c r="A44" s="369" t="str">
        <f t="shared" si="0"/>
        <v/>
      </c>
      <c r="B44" s="369"/>
      <c r="C44" s="369"/>
      <c r="D44" s="369"/>
      <c r="E44" s="369"/>
      <c r="F44" s="369"/>
    </row>
    <row r="45" spans="1:6" ht="198.95" customHeight="1" x14ac:dyDescent="0.15">
      <c r="A45" s="369" t="str">
        <f t="shared" si="0"/>
        <v/>
      </c>
      <c r="B45" s="369"/>
      <c r="C45" s="369"/>
      <c r="D45" s="369"/>
      <c r="E45" s="369"/>
      <c r="F45" s="369"/>
    </row>
    <row r="46" spans="1:6" ht="198.95" customHeight="1" x14ac:dyDescent="0.15">
      <c r="A46" s="369" t="str">
        <f t="shared" si="0"/>
        <v/>
      </c>
      <c r="B46" s="369"/>
      <c r="C46" s="369"/>
      <c r="D46" s="369"/>
      <c r="E46" s="369"/>
      <c r="F46" s="369"/>
    </row>
    <row r="47" spans="1:6" ht="198.95" customHeight="1" x14ac:dyDescent="0.15">
      <c r="A47" s="369" t="str">
        <f t="shared" si="0"/>
        <v/>
      </c>
      <c r="B47" s="369"/>
      <c r="C47" s="369"/>
      <c r="D47" s="369"/>
      <c r="E47" s="369"/>
      <c r="F47" s="369"/>
    </row>
    <row r="48" spans="1:6" ht="198.95" customHeight="1" x14ac:dyDescent="0.15">
      <c r="A48" s="369" t="str">
        <f t="shared" si="0"/>
        <v/>
      </c>
      <c r="B48" s="369"/>
      <c r="C48" s="369"/>
      <c r="D48" s="369"/>
      <c r="E48" s="369"/>
      <c r="F48" s="369"/>
    </row>
    <row r="49" spans="1:6" ht="198.95" customHeight="1" x14ac:dyDescent="0.15">
      <c r="A49" s="369" t="str">
        <f t="shared" si="0"/>
        <v/>
      </c>
      <c r="B49" s="369"/>
      <c r="C49" s="369"/>
      <c r="D49" s="369"/>
      <c r="E49" s="369"/>
      <c r="F49" s="369"/>
    </row>
    <row r="50" spans="1:6" ht="198.95" customHeight="1" x14ac:dyDescent="0.15">
      <c r="A50" s="369" t="str">
        <f t="shared" si="0"/>
        <v/>
      </c>
      <c r="B50" s="369"/>
      <c r="C50" s="369"/>
      <c r="D50" s="369"/>
      <c r="E50" s="369"/>
      <c r="F50" s="369"/>
    </row>
    <row r="51" spans="1:6" ht="198.95" customHeight="1" x14ac:dyDescent="0.15">
      <c r="A51" s="369" t="str">
        <f t="shared" si="0"/>
        <v/>
      </c>
      <c r="B51" s="369"/>
      <c r="C51" s="369"/>
      <c r="D51" s="369"/>
      <c r="E51" s="369"/>
      <c r="F51" s="369"/>
    </row>
    <row r="52" spans="1:6" ht="198.95" customHeight="1" x14ac:dyDescent="0.15">
      <c r="A52" s="369" t="str">
        <f t="shared" si="0"/>
        <v/>
      </c>
      <c r="B52" s="369"/>
      <c r="C52" s="369"/>
      <c r="D52" s="369"/>
      <c r="E52" s="369"/>
      <c r="F52" s="369"/>
    </row>
    <row r="53" spans="1:6" ht="198.95" customHeight="1" x14ac:dyDescent="0.15">
      <c r="A53" s="369" t="str">
        <f t="shared" si="0"/>
        <v/>
      </c>
      <c r="B53" s="369"/>
      <c r="C53" s="369"/>
      <c r="D53" s="369"/>
      <c r="E53" s="369"/>
      <c r="F53" s="369"/>
    </row>
    <row r="54" spans="1:6" ht="198.95" customHeight="1" x14ac:dyDescent="0.15">
      <c r="A54" s="369" t="str">
        <f t="shared" si="0"/>
        <v/>
      </c>
      <c r="B54" s="369"/>
      <c r="C54" s="369"/>
      <c r="D54" s="369"/>
      <c r="E54" s="369"/>
      <c r="F54" s="369"/>
    </row>
    <row r="55" spans="1:6" ht="198.95" customHeight="1" x14ac:dyDescent="0.15">
      <c r="A55" s="369" t="str">
        <f t="shared" si="0"/>
        <v/>
      </c>
      <c r="B55" s="369"/>
      <c r="C55" s="369"/>
      <c r="D55" s="369"/>
      <c r="E55" s="369"/>
      <c r="F55" s="369"/>
    </row>
    <row r="56" spans="1:6" ht="198.95" customHeight="1" x14ac:dyDescent="0.15">
      <c r="A56" s="369" t="str">
        <f t="shared" si="0"/>
        <v/>
      </c>
      <c r="B56" s="369"/>
      <c r="C56" s="369"/>
      <c r="D56" s="369"/>
      <c r="E56" s="369"/>
      <c r="F56" s="369"/>
    </row>
    <row r="57" spans="1:6" ht="198.95" customHeight="1" x14ac:dyDescent="0.15">
      <c r="A57" s="369" t="str">
        <f t="shared" si="0"/>
        <v/>
      </c>
      <c r="B57" s="369"/>
      <c r="C57" s="369"/>
      <c r="D57" s="369"/>
      <c r="E57" s="369"/>
      <c r="F57" s="369"/>
    </row>
    <row r="58" spans="1:6" ht="198.95" customHeight="1" x14ac:dyDescent="0.15">
      <c r="A58" s="369" t="str">
        <f t="shared" si="0"/>
        <v/>
      </c>
      <c r="B58" s="369"/>
      <c r="C58" s="369"/>
      <c r="D58" s="369"/>
      <c r="E58" s="369"/>
      <c r="F58" s="369"/>
    </row>
    <row r="59" spans="1:6" ht="198.95" customHeight="1" x14ac:dyDescent="0.15">
      <c r="A59" s="369" t="str">
        <f t="shared" si="0"/>
        <v/>
      </c>
      <c r="B59" s="369"/>
      <c r="C59" s="369"/>
      <c r="D59" s="369"/>
      <c r="E59" s="369"/>
      <c r="F59" s="369"/>
    </row>
    <row r="60" spans="1:6" ht="198.95" customHeight="1" x14ac:dyDescent="0.15">
      <c r="A60" s="369" t="str">
        <f t="shared" si="0"/>
        <v/>
      </c>
      <c r="B60" s="369"/>
      <c r="C60" s="369"/>
      <c r="D60" s="369"/>
      <c r="E60" s="369"/>
      <c r="F60" s="369"/>
    </row>
    <row r="61" spans="1:6" ht="198.95" customHeight="1" x14ac:dyDescent="0.15">
      <c r="A61" s="369" t="str">
        <f t="shared" si="0"/>
        <v/>
      </c>
      <c r="B61" s="369"/>
      <c r="C61" s="369"/>
      <c r="D61" s="369"/>
      <c r="E61" s="369"/>
      <c r="F61" s="369"/>
    </row>
    <row r="62" spans="1:6" ht="198.95" customHeight="1" x14ac:dyDescent="0.15">
      <c r="A62" s="369" t="str">
        <f t="shared" si="0"/>
        <v/>
      </c>
      <c r="B62" s="369"/>
      <c r="C62" s="369"/>
      <c r="D62" s="369"/>
      <c r="E62" s="369"/>
      <c r="F62" s="369"/>
    </row>
    <row r="63" spans="1:6" ht="198.95" customHeight="1" x14ac:dyDescent="0.15">
      <c r="A63" s="369" t="str">
        <f t="shared" si="0"/>
        <v/>
      </c>
      <c r="B63" s="369"/>
      <c r="C63" s="369"/>
      <c r="D63" s="369"/>
      <c r="E63" s="369"/>
      <c r="F63" s="369"/>
    </row>
    <row r="64" spans="1:6" ht="198.95" customHeight="1" x14ac:dyDescent="0.15">
      <c r="A64" s="369" t="str">
        <f t="shared" si="0"/>
        <v/>
      </c>
      <c r="B64" s="369"/>
      <c r="C64" s="369"/>
      <c r="D64" s="369"/>
      <c r="E64" s="369"/>
      <c r="F64" s="369"/>
    </row>
    <row r="65" spans="1:6" ht="198.95" customHeight="1" x14ac:dyDescent="0.15">
      <c r="A65" s="369" t="str">
        <f t="shared" si="0"/>
        <v/>
      </c>
      <c r="B65" s="369"/>
      <c r="C65" s="369"/>
      <c r="D65" s="369"/>
      <c r="E65" s="369"/>
      <c r="F65" s="369"/>
    </row>
    <row r="66" spans="1:6" ht="198.95" customHeight="1" x14ac:dyDescent="0.15">
      <c r="A66" s="369" t="str">
        <f t="shared" si="0"/>
        <v/>
      </c>
      <c r="B66" s="369"/>
      <c r="C66" s="369"/>
      <c r="D66" s="369"/>
      <c r="E66" s="369"/>
      <c r="F66" s="369"/>
    </row>
    <row r="67" spans="1:6" ht="198.95" customHeight="1" x14ac:dyDescent="0.15">
      <c r="A67" s="369" t="str">
        <f t="shared" si="0"/>
        <v/>
      </c>
      <c r="B67" s="369"/>
      <c r="C67" s="369"/>
      <c r="D67" s="369"/>
      <c r="E67" s="369"/>
      <c r="F67" s="369"/>
    </row>
    <row r="68" spans="1:6" ht="198.95" customHeight="1" x14ac:dyDescent="0.15">
      <c r="A68" s="369" t="str">
        <f t="shared" si="0"/>
        <v/>
      </c>
      <c r="B68" s="369"/>
      <c r="C68" s="369"/>
      <c r="D68" s="369"/>
      <c r="E68" s="369"/>
      <c r="F68" s="369"/>
    </row>
    <row r="69" spans="1:6" ht="198.95" customHeight="1" x14ac:dyDescent="0.15">
      <c r="A69" s="369" t="str">
        <f t="shared" ref="A69:A132" si="1">IF(B69="","",A68+1)</f>
        <v/>
      </c>
      <c r="B69" s="369"/>
      <c r="C69" s="369"/>
      <c r="D69" s="369"/>
      <c r="E69" s="369"/>
      <c r="F69" s="369"/>
    </row>
    <row r="70" spans="1:6" ht="198.95" customHeight="1" x14ac:dyDescent="0.15">
      <c r="A70" s="369" t="str">
        <f t="shared" si="1"/>
        <v/>
      </c>
      <c r="B70" s="369"/>
      <c r="C70" s="369"/>
      <c r="D70" s="369"/>
      <c r="E70" s="369"/>
      <c r="F70" s="369"/>
    </row>
    <row r="71" spans="1:6" ht="198.95" customHeight="1" x14ac:dyDescent="0.15">
      <c r="A71" s="369" t="str">
        <f t="shared" si="1"/>
        <v/>
      </c>
      <c r="B71" s="369"/>
      <c r="C71" s="369"/>
      <c r="D71" s="369"/>
      <c r="E71" s="369"/>
      <c r="F71" s="369"/>
    </row>
    <row r="72" spans="1:6" ht="198.95" customHeight="1" x14ac:dyDescent="0.15">
      <c r="A72" s="369" t="str">
        <f t="shared" si="1"/>
        <v/>
      </c>
      <c r="B72" s="369"/>
      <c r="C72" s="369"/>
      <c r="D72" s="369"/>
      <c r="E72" s="369"/>
      <c r="F72" s="369"/>
    </row>
    <row r="73" spans="1:6" ht="198.95" customHeight="1" x14ac:dyDescent="0.15">
      <c r="A73" s="369" t="str">
        <f t="shared" si="1"/>
        <v/>
      </c>
      <c r="B73" s="369"/>
      <c r="C73" s="369"/>
      <c r="D73" s="369"/>
      <c r="E73" s="369"/>
      <c r="F73" s="369"/>
    </row>
    <row r="74" spans="1:6" ht="198.95" customHeight="1" x14ac:dyDescent="0.15">
      <c r="A74" s="369" t="str">
        <f t="shared" si="1"/>
        <v/>
      </c>
      <c r="B74" s="369"/>
      <c r="C74" s="369"/>
      <c r="D74" s="369"/>
      <c r="E74" s="369"/>
      <c r="F74" s="369"/>
    </row>
    <row r="75" spans="1:6" ht="198.95" customHeight="1" x14ac:dyDescent="0.15">
      <c r="A75" s="369" t="str">
        <f t="shared" si="1"/>
        <v/>
      </c>
      <c r="B75" s="369"/>
      <c r="C75" s="369"/>
      <c r="D75" s="369"/>
      <c r="E75" s="369"/>
      <c r="F75" s="369"/>
    </row>
    <row r="76" spans="1:6" ht="198.95" customHeight="1" x14ac:dyDescent="0.15">
      <c r="A76" s="369" t="str">
        <f t="shared" si="1"/>
        <v/>
      </c>
      <c r="B76" s="369"/>
      <c r="C76" s="369"/>
      <c r="D76" s="369"/>
      <c r="E76" s="369"/>
      <c r="F76" s="369"/>
    </row>
    <row r="77" spans="1:6" ht="198.95" customHeight="1" x14ac:dyDescent="0.15">
      <c r="A77" s="369" t="str">
        <f t="shared" si="1"/>
        <v/>
      </c>
      <c r="B77" s="369"/>
      <c r="C77" s="369"/>
      <c r="D77" s="369"/>
      <c r="E77" s="369"/>
      <c r="F77" s="369"/>
    </row>
    <row r="78" spans="1:6" ht="198.95" customHeight="1" x14ac:dyDescent="0.15">
      <c r="A78" s="369" t="str">
        <f t="shared" si="1"/>
        <v/>
      </c>
      <c r="B78" s="369"/>
      <c r="C78" s="369"/>
      <c r="D78" s="369"/>
      <c r="E78" s="369"/>
      <c r="F78" s="369"/>
    </row>
    <row r="79" spans="1:6" ht="198.95" customHeight="1" x14ac:dyDescent="0.15">
      <c r="A79" s="369" t="str">
        <f t="shared" si="1"/>
        <v/>
      </c>
      <c r="B79" s="369"/>
      <c r="C79" s="369"/>
      <c r="D79" s="369"/>
      <c r="E79" s="369"/>
      <c r="F79" s="369"/>
    </row>
    <row r="80" spans="1:6" ht="198.95" customHeight="1" x14ac:dyDescent="0.15">
      <c r="A80" s="369" t="str">
        <f t="shared" si="1"/>
        <v/>
      </c>
      <c r="B80" s="369"/>
      <c r="C80" s="369"/>
      <c r="D80" s="369"/>
      <c r="E80" s="369"/>
      <c r="F80" s="369"/>
    </row>
    <row r="81" spans="1:6" ht="198.95" customHeight="1" x14ac:dyDescent="0.15">
      <c r="A81" s="369" t="str">
        <f t="shared" si="1"/>
        <v/>
      </c>
      <c r="B81" s="369"/>
      <c r="C81" s="369"/>
      <c r="D81" s="369"/>
      <c r="E81" s="369"/>
      <c r="F81" s="369"/>
    </row>
    <row r="82" spans="1:6" ht="198.95" customHeight="1" x14ac:dyDescent="0.15">
      <c r="A82" s="369" t="str">
        <f t="shared" si="1"/>
        <v/>
      </c>
      <c r="B82" s="369"/>
      <c r="C82" s="369"/>
      <c r="D82" s="369"/>
      <c r="E82" s="369"/>
      <c r="F82" s="369"/>
    </row>
    <row r="83" spans="1:6" ht="198.95" customHeight="1" x14ac:dyDescent="0.15">
      <c r="A83" s="369" t="str">
        <f t="shared" si="1"/>
        <v/>
      </c>
      <c r="B83" s="369"/>
      <c r="C83" s="369"/>
      <c r="D83" s="369"/>
      <c r="E83" s="369"/>
      <c r="F83" s="369"/>
    </row>
    <row r="84" spans="1:6" ht="198.95" customHeight="1" x14ac:dyDescent="0.15">
      <c r="A84" s="369" t="str">
        <f t="shared" si="1"/>
        <v/>
      </c>
      <c r="B84" s="369"/>
      <c r="C84" s="369"/>
      <c r="D84" s="369"/>
      <c r="E84" s="369"/>
      <c r="F84" s="369"/>
    </row>
    <row r="85" spans="1:6" ht="198.95" customHeight="1" x14ac:dyDescent="0.15">
      <c r="A85" s="369" t="str">
        <f t="shared" si="1"/>
        <v/>
      </c>
      <c r="B85" s="369"/>
      <c r="C85" s="369"/>
      <c r="D85" s="369"/>
      <c r="E85" s="369"/>
      <c r="F85" s="369"/>
    </row>
    <row r="86" spans="1:6" ht="198.95" customHeight="1" x14ac:dyDescent="0.15">
      <c r="A86" s="369" t="str">
        <f t="shared" si="1"/>
        <v/>
      </c>
      <c r="B86" s="369"/>
      <c r="C86" s="369"/>
      <c r="D86" s="369"/>
      <c r="E86" s="369"/>
      <c r="F86" s="369"/>
    </row>
    <row r="87" spans="1:6" ht="198.95" customHeight="1" x14ac:dyDescent="0.15">
      <c r="A87" s="369" t="str">
        <f t="shared" si="1"/>
        <v/>
      </c>
      <c r="B87" s="369"/>
      <c r="C87" s="369"/>
      <c r="D87" s="369"/>
      <c r="E87" s="369"/>
      <c r="F87" s="369"/>
    </row>
    <row r="88" spans="1:6" ht="198.95" customHeight="1" x14ac:dyDescent="0.15">
      <c r="A88" s="369" t="str">
        <f t="shared" si="1"/>
        <v/>
      </c>
      <c r="B88" s="369"/>
      <c r="C88" s="369"/>
      <c r="D88" s="369"/>
      <c r="E88" s="369"/>
      <c r="F88" s="369"/>
    </row>
    <row r="89" spans="1:6" ht="198.95" customHeight="1" x14ac:dyDescent="0.15">
      <c r="A89" s="369" t="str">
        <f t="shared" si="1"/>
        <v/>
      </c>
      <c r="B89" s="369"/>
      <c r="C89" s="369"/>
      <c r="D89" s="369"/>
      <c r="E89" s="369"/>
      <c r="F89" s="369"/>
    </row>
    <row r="90" spans="1:6" ht="198.95" customHeight="1" x14ac:dyDescent="0.15">
      <c r="A90" s="369" t="str">
        <f t="shared" si="1"/>
        <v/>
      </c>
      <c r="B90" s="369"/>
      <c r="C90" s="369"/>
      <c r="D90" s="369"/>
      <c r="E90" s="369"/>
      <c r="F90" s="369"/>
    </row>
    <row r="91" spans="1:6" ht="198.95" customHeight="1" x14ac:dyDescent="0.15">
      <c r="A91" s="369" t="str">
        <f t="shared" si="1"/>
        <v/>
      </c>
      <c r="B91" s="369"/>
      <c r="C91" s="369"/>
      <c r="D91" s="369"/>
      <c r="E91" s="369"/>
      <c r="F91" s="369"/>
    </row>
    <row r="92" spans="1:6" ht="198.95" customHeight="1" x14ac:dyDescent="0.15">
      <c r="A92" s="369" t="str">
        <f t="shared" si="1"/>
        <v/>
      </c>
      <c r="B92" s="369"/>
      <c r="C92" s="369"/>
      <c r="D92" s="369"/>
      <c r="E92" s="369"/>
      <c r="F92" s="369"/>
    </row>
    <row r="93" spans="1:6" ht="198.95" customHeight="1" x14ac:dyDescent="0.15">
      <c r="A93" s="369" t="str">
        <f t="shared" si="1"/>
        <v/>
      </c>
      <c r="B93" s="369"/>
      <c r="C93" s="369"/>
      <c r="D93" s="369"/>
      <c r="E93" s="369"/>
      <c r="F93" s="369"/>
    </row>
    <row r="94" spans="1:6" ht="198.95" customHeight="1" x14ac:dyDescent="0.15">
      <c r="A94" s="369" t="str">
        <f t="shared" si="1"/>
        <v/>
      </c>
      <c r="B94" s="369"/>
      <c r="C94" s="369"/>
      <c r="D94" s="369"/>
      <c r="E94" s="369"/>
      <c r="F94" s="369"/>
    </row>
    <row r="95" spans="1:6" ht="198.95" customHeight="1" x14ac:dyDescent="0.15">
      <c r="A95" s="369" t="str">
        <f t="shared" si="1"/>
        <v/>
      </c>
      <c r="B95" s="369"/>
      <c r="C95" s="369"/>
      <c r="D95" s="369"/>
      <c r="E95" s="369"/>
      <c r="F95" s="369"/>
    </row>
    <row r="96" spans="1:6" ht="198.95" customHeight="1" x14ac:dyDescent="0.15">
      <c r="A96" s="369" t="str">
        <f t="shared" si="1"/>
        <v/>
      </c>
      <c r="B96" s="369"/>
      <c r="C96" s="369"/>
      <c r="D96" s="369"/>
      <c r="E96" s="369"/>
      <c r="F96" s="369"/>
    </row>
    <row r="97" spans="1:6" ht="198.95" customHeight="1" x14ac:dyDescent="0.15">
      <c r="A97" s="369" t="str">
        <f t="shared" si="1"/>
        <v/>
      </c>
      <c r="B97" s="369"/>
      <c r="C97" s="369"/>
      <c r="D97" s="369"/>
      <c r="E97" s="369"/>
      <c r="F97" s="369"/>
    </row>
    <row r="98" spans="1:6" ht="198.95" customHeight="1" x14ac:dyDescent="0.15">
      <c r="A98" s="369" t="str">
        <f t="shared" si="1"/>
        <v/>
      </c>
      <c r="B98" s="369"/>
      <c r="C98" s="369"/>
      <c r="D98" s="369"/>
      <c r="E98" s="369"/>
      <c r="F98" s="369"/>
    </row>
    <row r="99" spans="1:6" ht="198.95" customHeight="1" x14ac:dyDescent="0.15">
      <c r="A99" s="369" t="str">
        <f t="shared" si="1"/>
        <v/>
      </c>
      <c r="B99" s="369"/>
      <c r="C99" s="369"/>
      <c r="D99" s="369"/>
      <c r="E99" s="369"/>
      <c r="F99" s="369"/>
    </row>
    <row r="100" spans="1:6" ht="198.95" customHeight="1" x14ac:dyDescent="0.15">
      <c r="A100" s="369" t="str">
        <f t="shared" si="1"/>
        <v/>
      </c>
      <c r="B100" s="369"/>
      <c r="C100" s="369"/>
      <c r="D100" s="369"/>
      <c r="E100" s="369"/>
      <c r="F100" s="369"/>
    </row>
    <row r="101" spans="1:6" ht="198.95" customHeight="1" x14ac:dyDescent="0.15">
      <c r="A101" s="369" t="str">
        <f t="shared" si="1"/>
        <v/>
      </c>
      <c r="B101" s="369"/>
      <c r="C101" s="369"/>
      <c r="D101" s="369"/>
      <c r="E101" s="369"/>
      <c r="F101" s="369"/>
    </row>
    <row r="102" spans="1:6" ht="198.95" customHeight="1" x14ac:dyDescent="0.15">
      <c r="A102" s="369" t="str">
        <f t="shared" si="1"/>
        <v/>
      </c>
      <c r="B102" s="369"/>
      <c r="C102" s="369"/>
      <c r="D102" s="369"/>
      <c r="E102" s="369"/>
      <c r="F102" s="369"/>
    </row>
    <row r="103" spans="1:6" ht="198.95" customHeight="1" x14ac:dyDescent="0.15">
      <c r="A103" s="369" t="str">
        <f t="shared" si="1"/>
        <v/>
      </c>
      <c r="B103" s="369"/>
      <c r="C103" s="369"/>
      <c r="D103" s="369"/>
      <c r="E103" s="369"/>
      <c r="F103" s="369"/>
    </row>
    <row r="104" spans="1:6" ht="198.95" customHeight="1" x14ac:dyDescent="0.15">
      <c r="A104" s="369" t="str">
        <f t="shared" si="1"/>
        <v/>
      </c>
      <c r="B104" s="369"/>
      <c r="C104" s="369"/>
      <c r="D104" s="369"/>
      <c r="E104" s="369"/>
      <c r="F104" s="369"/>
    </row>
    <row r="105" spans="1:6" ht="198.95" customHeight="1" x14ac:dyDescent="0.15">
      <c r="A105" s="369" t="str">
        <f t="shared" si="1"/>
        <v/>
      </c>
      <c r="B105" s="369"/>
      <c r="C105" s="369"/>
      <c r="D105" s="369"/>
      <c r="E105" s="369"/>
      <c r="F105" s="369"/>
    </row>
    <row r="106" spans="1:6" ht="198.95" customHeight="1" x14ac:dyDescent="0.15">
      <c r="A106" s="369" t="str">
        <f t="shared" si="1"/>
        <v/>
      </c>
      <c r="B106" s="369"/>
      <c r="C106" s="369"/>
      <c r="D106" s="369"/>
      <c r="E106" s="369"/>
      <c r="F106" s="369"/>
    </row>
    <row r="107" spans="1:6" ht="198.95" customHeight="1" x14ac:dyDescent="0.15">
      <c r="A107" s="369" t="str">
        <f t="shared" si="1"/>
        <v/>
      </c>
      <c r="B107" s="369"/>
      <c r="C107" s="369"/>
      <c r="D107" s="369"/>
      <c r="E107" s="369"/>
      <c r="F107" s="369"/>
    </row>
    <row r="108" spans="1:6" ht="198.95" customHeight="1" x14ac:dyDescent="0.15">
      <c r="A108" s="369" t="str">
        <f t="shared" si="1"/>
        <v/>
      </c>
      <c r="B108" s="369"/>
      <c r="C108" s="369"/>
      <c r="D108" s="369"/>
      <c r="E108" s="369"/>
      <c r="F108" s="369"/>
    </row>
    <row r="109" spans="1:6" ht="198.95" customHeight="1" x14ac:dyDescent="0.15">
      <c r="A109" s="369" t="str">
        <f t="shared" si="1"/>
        <v/>
      </c>
      <c r="B109" s="369"/>
      <c r="C109" s="369"/>
      <c r="D109" s="369"/>
      <c r="E109" s="369"/>
      <c r="F109" s="369"/>
    </row>
    <row r="110" spans="1:6" ht="198.95" customHeight="1" x14ac:dyDescent="0.15">
      <c r="A110" s="369" t="str">
        <f t="shared" si="1"/>
        <v/>
      </c>
      <c r="B110" s="369"/>
      <c r="C110" s="369"/>
      <c r="D110" s="369"/>
      <c r="E110" s="369"/>
      <c r="F110" s="369"/>
    </row>
    <row r="111" spans="1:6" ht="198.95" customHeight="1" x14ac:dyDescent="0.15">
      <c r="A111" s="369" t="str">
        <f t="shared" si="1"/>
        <v/>
      </c>
      <c r="B111" s="369"/>
      <c r="C111" s="369"/>
      <c r="D111" s="369"/>
      <c r="E111" s="369"/>
      <c r="F111" s="369"/>
    </row>
    <row r="112" spans="1:6" ht="198.95" customHeight="1" x14ac:dyDescent="0.15">
      <c r="A112" s="369" t="str">
        <f t="shared" si="1"/>
        <v/>
      </c>
      <c r="B112" s="369"/>
      <c r="C112" s="369"/>
      <c r="D112" s="369"/>
      <c r="E112" s="369"/>
      <c r="F112" s="369"/>
    </row>
    <row r="113" spans="1:6" ht="198.95" customHeight="1" x14ac:dyDescent="0.15">
      <c r="A113" s="369" t="str">
        <f t="shared" si="1"/>
        <v/>
      </c>
      <c r="B113" s="369"/>
      <c r="C113" s="369"/>
      <c r="D113" s="369"/>
      <c r="E113" s="369"/>
      <c r="F113" s="369"/>
    </row>
    <row r="114" spans="1:6" ht="198.95" customHeight="1" x14ac:dyDescent="0.15">
      <c r="A114" s="369" t="str">
        <f t="shared" si="1"/>
        <v/>
      </c>
      <c r="B114" s="369"/>
      <c r="C114" s="369"/>
      <c r="D114" s="369"/>
      <c r="E114" s="369"/>
      <c r="F114" s="369"/>
    </row>
    <row r="115" spans="1:6" ht="198.95" customHeight="1" x14ac:dyDescent="0.15">
      <c r="A115" s="369" t="str">
        <f t="shared" si="1"/>
        <v/>
      </c>
      <c r="B115" s="369"/>
      <c r="C115" s="369"/>
      <c r="D115" s="369"/>
      <c r="E115" s="369"/>
      <c r="F115" s="369"/>
    </row>
    <row r="116" spans="1:6" ht="198.95" customHeight="1" x14ac:dyDescent="0.15">
      <c r="A116" s="369" t="str">
        <f t="shared" si="1"/>
        <v/>
      </c>
      <c r="B116" s="369"/>
      <c r="C116" s="369"/>
      <c r="D116" s="369"/>
      <c r="E116" s="369"/>
      <c r="F116" s="369"/>
    </row>
    <row r="117" spans="1:6" ht="198.95" customHeight="1" x14ac:dyDescent="0.15">
      <c r="A117" s="369" t="str">
        <f t="shared" si="1"/>
        <v/>
      </c>
      <c r="B117" s="369"/>
      <c r="C117" s="369"/>
      <c r="D117" s="369"/>
      <c r="E117" s="369"/>
      <c r="F117" s="369"/>
    </row>
    <row r="118" spans="1:6" ht="198.95" customHeight="1" x14ac:dyDescent="0.15">
      <c r="A118" s="369" t="str">
        <f t="shared" si="1"/>
        <v/>
      </c>
      <c r="B118" s="369"/>
      <c r="C118" s="369"/>
      <c r="D118" s="369"/>
      <c r="E118" s="369"/>
      <c r="F118" s="369"/>
    </row>
    <row r="119" spans="1:6" ht="198.95" customHeight="1" x14ac:dyDescent="0.15">
      <c r="A119" s="369" t="str">
        <f t="shared" si="1"/>
        <v/>
      </c>
      <c r="B119" s="369"/>
      <c r="C119" s="369"/>
      <c r="D119" s="369"/>
      <c r="E119" s="369"/>
      <c r="F119" s="369"/>
    </row>
    <row r="120" spans="1:6" ht="198.95" customHeight="1" x14ac:dyDescent="0.15">
      <c r="A120" s="369" t="str">
        <f t="shared" si="1"/>
        <v/>
      </c>
      <c r="B120" s="369"/>
      <c r="C120" s="369"/>
      <c r="D120" s="369"/>
      <c r="E120" s="369"/>
      <c r="F120" s="369"/>
    </row>
    <row r="121" spans="1:6" ht="198.95" customHeight="1" x14ac:dyDescent="0.15">
      <c r="A121" s="369" t="str">
        <f t="shared" si="1"/>
        <v/>
      </c>
      <c r="B121" s="369"/>
      <c r="C121" s="369"/>
      <c r="D121" s="369"/>
      <c r="E121" s="369"/>
      <c r="F121" s="369"/>
    </row>
    <row r="122" spans="1:6" ht="198.95" customHeight="1" x14ac:dyDescent="0.15">
      <c r="A122" s="369" t="str">
        <f t="shared" si="1"/>
        <v/>
      </c>
      <c r="B122" s="369"/>
      <c r="C122" s="369"/>
      <c r="D122" s="369"/>
      <c r="E122" s="369"/>
      <c r="F122" s="369"/>
    </row>
    <row r="123" spans="1:6" ht="198.95" customHeight="1" x14ac:dyDescent="0.15">
      <c r="A123" s="369" t="str">
        <f t="shared" si="1"/>
        <v/>
      </c>
      <c r="B123" s="369"/>
      <c r="C123" s="369"/>
      <c r="D123" s="369"/>
      <c r="E123" s="369"/>
      <c r="F123" s="369"/>
    </row>
    <row r="124" spans="1:6" ht="198.95" customHeight="1" x14ac:dyDescent="0.15">
      <c r="A124" s="369" t="str">
        <f t="shared" si="1"/>
        <v/>
      </c>
      <c r="B124" s="369"/>
      <c r="C124" s="369"/>
      <c r="D124" s="369"/>
      <c r="E124" s="369"/>
      <c r="F124" s="369"/>
    </row>
    <row r="125" spans="1:6" ht="198.95" customHeight="1" x14ac:dyDescent="0.15">
      <c r="A125" s="369" t="str">
        <f t="shared" si="1"/>
        <v/>
      </c>
      <c r="B125" s="369"/>
      <c r="C125" s="369"/>
      <c r="D125" s="369"/>
      <c r="E125" s="369"/>
      <c r="F125" s="369"/>
    </row>
    <row r="126" spans="1:6" ht="198.95" customHeight="1" x14ac:dyDescent="0.15">
      <c r="A126" s="369" t="str">
        <f t="shared" si="1"/>
        <v/>
      </c>
      <c r="B126" s="369"/>
      <c r="C126" s="369"/>
      <c r="D126" s="369"/>
      <c r="E126" s="369"/>
      <c r="F126" s="369"/>
    </row>
    <row r="127" spans="1:6" ht="198.95" customHeight="1" x14ac:dyDescent="0.15">
      <c r="A127" s="369" t="str">
        <f t="shared" si="1"/>
        <v/>
      </c>
      <c r="B127" s="369"/>
      <c r="C127" s="369"/>
      <c r="D127" s="369"/>
      <c r="E127" s="369"/>
      <c r="F127" s="369"/>
    </row>
    <row r="128" spans="1:6" ht="198.95" customHeight="1" x14ac:dyDescent="0.15">
      <c r="A128" s="369" t="str">
        <f t="shared" si="1"/>
        <v/>
      </c>
      <c r="B128" s="369"/>
      <c r="C128" s="369"/>
      <c r="D128" s="369"/>
      <c r="E128" s="369"/>
      <c r="F128" s="369"/>
    </row>
    <row r="129" spans="1:6" ht="198.95" customHeight="1" x14ac:dyDescent="0.15">
      <c r="A129" s="369" t="str">
        <f t="shared" si="1"/>
        <v/>
      </c>
      <c r="B129" s="369"/>
      <c r="C129" s="369"/>
      <c r="D129" s="369"/>
      <c r="E129" s="369"/>
      <c r="F129" s="369"/>
    </row>
    <row r="130" spans="1:6" ht="198.95" customHeight="1" x14ac:dyDescent="0.15">
      <c r="A130" s="369" t="str">
        <f t="shared" si="1"/>
        <v/>
      </c>
      <c r="B130" s="369"/>
      <c r="C130" s="369"/>
      <c r="D130" s="369"/>
      <c r="E130" s="369"/>
      <c r="F130" s="369"/>
    </row>
    <row r="131" spans="1:6" ht="198.95" customHeight="1" x14ac:dyDescent="0.15">
      <c r="A131" s="369" t="str">
        <f t="shared" si="1"/>
        <v/>
      </c>
      <c r="B131" s="369"/>
      <c r="C131" s="369"/>
      <c r="D131" s="369"/>
      <c r="E131" s="369"/>
      <c r="F131" s="369"/>
    </row>
    <row r="132" spans="1:6" ht="198.95" customHeight="1" x14ac:dyDescent="0.15">
      <c r="A132" s="369" t="str">
        <f t="shared" si="1"/>
        <v/>
      </c>
      <c r="B132" s="369"/>
      <c r="C132" s="369"/>
      <c r="D132" s="369"/>
      <c r="E132" s="369"/>
      <c r="F132" s="369"/>
    </row>
    <row r="133" spans="1:6" ht="198.95" customHeight="1" x14ac:dyDescent="0.15">
      <c r="A133" s="369" t="str">
        <f t="shared" ref="A133:A196" si="2">IF(B133="","",A132+1)</f>
        <v/>
      </c>
      <c r="B133" s="369"/>
      <c r="C133" s="369"/>
      <c r="D133" s="369"/>
      <c r="E133" s="369"/>
      <c r="F133" s="369"/>
    </row>
    <row r="134" spans="1:6" ht="198.95" customHeight="1" x14ac:dyDescent="0.15">
      <c r="A134" s="369" t="str">
        <f t="shared" si="2"/>
        <v/>
      </c>
      <c r="B134" s="369"/>
      <c r="C134" s="369"/>
      <c r="D134" s="369"/>
      <c r="E134" s="369"/>
      <c r="F134" s="369"/>
    </row>
    <row r="135" spans="1:6" ht="198.95" customHeight="1" x14ac:dyDescent="0.15">
      <c r="A135" s="369" t="str">
        <f t="shared" si="2"/>
        <v/>
      </c>
      <c r="B135" s="369"/>
      <c r="C135" s="369"/>
      <c r="D135" s="369"/>
      <c r="E135" s="369"/>
      <c r="F135" s="369"/>
    </row>
    <row r="136" spans="1:6" ht="198.95" customHeight="1" x14ac:dyDescent="0.15">
      <c r="A136" s="369" t="str">
        <f t="shared" si="2"/>
        <v/>
      </c>
      <c r="B136" s="369"/>
      <c r="C136" s="369"/>
      <c r="D136" s="369"/>
      <c r="E136" s="369"/>
      <c r="F136" s="369"/>
    </row>
    <row r="137" spans="1:6" ht="198.95" customHeight="1" x14ac:dyDescent="0.15">
      <c r="A137" s="369" t="str">
        <f t="shared" si="2"/>
        <v/>
      </c>
      <c r="B137" s="369"/>
      <c r="C137" s="369"/>
      <c r="D137" s="369"/>
      <c r="E137" s="369"/>
      <c r="F137" s="369"/>
    </row>
    <row r="138" spans="1:6" ht="198.95" customHeight="1" x14ac:dyDescent="0.15">
      <c r="A138" s="369" t="str">
        <f t="shared" si="2"/>
        <v/>
      </c>
      <c r="B138" s="369"/>
      <c r="C138" s="369"/>
      <c r="D138" s="369"/>
      <c r="E138" s="369"/>
      <c r="F138" s="369"/>
    </row>
    <row r="139" spans="1:6" ht="198.95" customHeight="1" x14ac:dyDescent="0.15">
      <c r="A139" s="369" t="str">
        <f t="shared" si="2"/>
        <v/>
      </c>
      <c r="B139" s="369"/>
      <c r="C139" s="369"/>
      <c r="D139" s="369"/>
      <c r="E139" s="369"/>
      <c r="F139" s="369"/>
    </row>
    <row r="140" spans="1:6" ht="198.95" customHeight="1" x14ac:dyDescent="0.15">
      <c r="A140" s="369" t="str">
        <f t="shared" si="2"/>
        <v/>
      </c>
      <c r="B140" s="369"/>
      <c r="C140" s="369"/>
      <c r="D140" s="369"/>
      <c r="E140" s="369"/>
      <c r="F140" s="369"/>
    </row>
    <row r="141" spans="1:6" ht="198.95" customHeight="1" x14ac:dyDescent="0.15">
      <c r="A141" s="369" t="str">
        <f t="shared" si="2"/>
        <v/>
      </c>
      <c r="B141" s="369"/>
      <c r="C141" s="369"/>
      <c r="D141" s="369"/>
      <c r="E141" s="369"/>
      <c r="F141" s="369"/>
    </row>
    <row r="142" spans="1:6" ht="198.95" customHeight="1" x14ac:dyDescent="0.15">
      <c r="A142" s="369" t="str">
        <f t="shared" si="2"/>
        <v/>
      </c>
      <c r="B142" s="369"/>
      <c r="C142" s="369"/>
      <c r="D142" s="369"/>
      <c r="E142" s="369"/>
      <c r="F142" s="369"/>
    </row>
    <row r="143" spans="1:6" ht="198.95" customHeight="1" x14ac:dyDescent="0.15">
      <c r="A143" s="369" t="str">
        <f t="shared" si="2"/>
        <v/>
      </c>
      <c r="B143" s="369"/>
      <c r="C143" s="369"/>
      <c r="D143" s="369"/>
      <c r="E143" s="369"/>
      <c r="F143" s="369"/>
    </row>
    <row r="144" spans="1:6" ht="198.95" customHeight="1" x14ac:dyDescent="0.15">
      <c r="A144" s="369" t="str">
        <f t="shared" si="2"/>
        <v/>
      </c>
      <c r="B144" s="369"/>
      <c r="C144" s="369"/>
      <c r="D144" s="369"/>
      <c r="E144" s="369"/>
      <c r="F144" s="369"/>
    </row>
    <row r="145" spans="1:6" ht="198.95" customHeight="1" x14ac:dyDescent="0.15">
      <c r="A145" s="369" t="str">
        <f t="shared" si="2"/>
        <v/>
      </c>
      <c r="B145" s="369"/>
      <c r="C145" s="369"/>
      <c r="D145" s="369"/>
      <c r="E145" s="369"/>
      <c r="F145" s="369"/>
    </row>
    <row r="146" spans="1:6" ht="198.95" customHeight="1" x14ac:dyDescent="0.15">
      <c r="A146" s="369" t="str">
        <f t="shared" si="2"/>
        <v/>
      </c>
      <c r="B146" s="369"/>
      <c r="C146" s="369"/>
      <c r="D146" s="369"/>
      <c r="E146" s="369"/>
      <c r="F146" s="369"/>
    </row>
    <row r="147" spans="1:6" ht="198.95" customHeight="1" x14ac:dyDescent="0.15">
      <c r="A147" s="369" t="str">
        <f t="shared" si="2"/>
        <v/>
      </c>
      <c r="B147" s="369"/>
      <c r="C147" s="369"/>
      <c r="D147" s="369"/>
      <c r="E147" s="369"/>
      <c r="F147" s="369"/>
    </row>
    <row r="148" spans="1:6" ht="198.95" customHeight="1" x14ac:dyDescent="0.15">
      <c r="A148" s="369" t="str">
        <f t="shared" si="2"/>
        <v/>
      </c>
      <c r="B148" s="369"/>
      <c r="C148" s="369"/>
      <c r="D148" s="369"/>
      <c r="E148" s="369"/>
      <c r="F148" s="369"/>
    </row>
    <row r="149" spans="1:6" ht="198.95" customHeight="1" x14ac:dyDescent="0.15">
      <c r="A149" s="369" t="str">
        <f t="shared" si="2"/>
        <v/>
      </c>
      <c r="B149" s="369"/>
      <c r="C149" s="369"/>
      <c r="D149" s="369"/>
      <c r="E149" s="369"/>
      <c r="F149" s="369"/>
    </row>
    <row r="150" spans="1:6" ht="198.95" customHeight="1" x14ac:dyDescent="0.15">
      <c r="A150" s="369" t="str">
        <f t="shared" si="2"/>
        <v/>
      </c>
      <c r="B150" s="369"/>
      <c r="C150" s="369"/>
      <c r="D150" s="369"/>
      <c r="E150" s="369"/>
      <c r="F150" s="369"/>
    </row>
    <row r="151" spans="1:6" ht="198.95" customHeight="1" x14ac:dyDescent="0.15">
      <c r="A151" s="369" t="str">
        <f t="shared" si="2"/>
        <v/>
      </c>
      <c r="B151" s="369"/>
      <c r="C151" s="369"/>
      <c r="D151" s="369"/>
      <c r="E151" s="369"/>
      <c r="F151" s="369"/>
    </row>
    <row r="152" spans="1:6" ht="198.95" customHeight="1" x14ac:dyDescent="0.15">
      <c r="A152" s="369" t="str">
        <f t="shared" si="2"/>
        <v/>
      </c>
      <c r="B152" s="369"/>
      <c r="C152" s="369"/>
      <c r="D152" s="369"/>
      <c r="E152" s="369"/>
      <c r="F152" s="369"/>
    </row>
    <row r="153" spans="1:6" ht="198.95" customHeight="1" x14ac:dyDescent="0.15">
      <c r="A153" s="369" t="str">
        <f t="shared" si="2"/>
        <v/>
      </c>
      <c r="B153" s="369"/>
      <c r="C153" s="369"/>
      <c r="D153" s="369"/>
      <c r="E153" s="369"/>
      <c r="F153" s="369"/>
    </row>
    <row r="154" spans="1:6" ht="198.95" customHeight="1" x14ac:dyDescent="0.15">
      <c r="A154" s="369" t="str">
        <f t="shared" si="2"/>
        <v/>
      </c>
      <c r="B154" s="369"/>
      <c r="C154" s="369"/>
      <c r="D154" s="369"/>
      <c r="E154" s="369"/>
      <c r="F154" s="369"/>
    </row>
    <row r="155" spans="1:6" ht="198.95" customHeight="1" x14ac:dyDescent="0.15">
      <c r="A155" s="369" t="str">
        <f t="shared" si="2"/>
        <v/>
      </c>
      <c r="B155" s="369"/>
      <c r="C155" s="369"/>
      <c r="D155" s="369"/>
      <c r="E155" s="369"/>
      <c r="F155" s="369"/>
    </row>
    <row r="156" spans="1:6" ht="198.95" customHeight="1" x14ac:dyDescent="0.15">
      <c r="A156" s="369" t="str">
        <f t="shared" si="2"/>
        <v/>
      </c>
      <c r="B156" s="369"/>
      <c r="C156" s="369"/>
      <c r="D156" s="369"/>
      <c r="E156" s="369"/>
      <c r="F156" s="369"/>
    </row>
    <row r="157" spans="1:6" ht="198.95" customHeight="1" x14ac:dyDescent="0.15">
      <c r="A157" s="369" t="str">
        <f t="shared" si="2"/>
        <v/>
      </c>
      <c r="B157" s="369"/>
      <c r="C157" s="369"/>
      <c r="D157" s="369"/>
      <c r="E157" s="369"/>
      <c r="F157" s="369"/>
    </row>
    <row r="158" spans="1:6" ht="198.95" customHeight="1" x14ac:dyDescent="0.15">
      <c r="A158" s="369" t="str">
        <f t="shared" si="2"/>
        <v/>
      </c>
      <c r="B158" s="369"/>
      <c r="C158" s="369"/>
      <c r="D158" s="369"/>
      <c r="E158" s="369"/>
      <c r="F158" s="369"/>
    </row>
    <row r="159" spans="1:6" ht="198.95" customHeight="1" x14ac:dyDescent="0.15">
      <c r="A159" s="369" t="str">
        <f t="shared" si="2"/>
        <v/>
      </c>
      <c r="B159" s="369"/>
      <c r="C159" s="369"/>
      <c r="D159" s="369"/>
      <c r="E159" s="369"/>
      <c r="F159" s="369"/>
    </row>
    <row r="160" spans="1:6" ht="198.95" customHeight="1" x14ac:dyDescent="0.15">
      <c r="A160" s="369" t="str">
        <f t="shared" si="2"/>
        <v/>
      </c>
      <c r="B160" s="369"/>
      <c r="C160" s="369"/>
      <c r="D160" s="369"/>
      <c r="E160" s="369"/>
      <c r="F160" s="369"/>
    </row>
    <row r="161" spans="1:6" ht="198.95" customHeight="1" x14ac:dyDescent="0.15">
      <c r="A161" s="369" t="str">
        <f t="shared" si="2"/>
        <v/>
      </c>
      <c r="B161" s="369"/>
      <c r="C161" s="369"/>
      <c r="D161" s="369"/>
      <c r="E161" s="369"/>
      <c r="F161" s="369"/>
    </row>
    <row r="162" spans="1:6" ht="198.95" customHeight="1" x14ac:dyDescent="0.15">
      <c r="A162" s="369" t="str">
        <f t="shared" si="2"/>
        <v/>
      </c>
      <c r="B162" s="369"/>
      <c r="C162" s="369"/>
      <c r="D162" s="369"/>
      <c r="E162" s="369"/>
      <c r="F162" s="369"/>
    </row>
    <row r="163" spans="1:6" ht="198.95" customHeight="1" x14ac:dyDescent="0.15">
      <c r="A163" s="369" t="str">
        <f t="shared" si="2"/>
        <v/>
      </c>
      <c r="B163" s="369"/>
      <c r="C163" s="369"/>
      <c r="D163" s="369"/>
      <c r="E163" s="369"/>
      <c r="F163" s="369"/>
    </row>
    <row r="164" spans="1:6" ht="198.95" customHeight="1" x14ac:dyDescent="0.15">
      <c r="A164" s="369" t="str">
        <f t="shared" si="2"/>
        <v/>
      </c>
      <c r="B164" s="369"/>
      <c r="C164" s="369"/>
      <c r="D164" s="369"/>
      <c r="E164" s="369"/>
      <c r="F164" s="369"/>
    </row>
    <row r="165" spans="1:6" ht="198.95" customHeight="1" x14ac:dyDescent="0.15">
      <c r="A165" s="369" t="str">
        <f t="shared" si="2"/>
        <v/>
      </c>
      <c r="B165" s="369"/>
      <c r="C165" s="369"/>
      <c r="D165" s="369"/>
      <c r="E165" s="369"/>
      <c r="F165" s="369"/>
    </row>
    <row r="166" spans="1:6" ht="198.95" customHeight="1" x14ac:dyDescent="0.15">
      <c r="A166" s="369" t="str">
        <f t="shared" si="2"/>
        <v/>
      </c>
      <c r="B166" s="369"/>
      <c r="C166" s="369"/>
      <c r="D166" s="369"/>
      <c r="E166" s="369"/>
      <c r="F166" s="369"/>
    </row>
    <row r="167" spans="1:6" ht="198.95" customHeight="1" x14ac:dyDescent="0.15">
      <c r="A167" s="369" t="str">
        <f t="shared" si="2"/>
        <v/>
      </c>
      <c r="B167" s="369"/>
      <c r="C167" s="369"/>
      <c r="D167" s="369"/>
      <c r="E167" s="369"/>
      <c r="F167" s="369"/>
    </row>
    <row r="168" spans="1:6" ht="198.95" customHeight="1" x14ac:dyDescent="0.15">
      <c r="A168" s="369" t="str">
        <f t="shared" si="2"/>
        <v/>
      </c>
      <c r="B168" s="369"/>
      <c r="C168" s="369"/>
      <c r="D168" s="369"/>
      <c r="E168" s="369"/>
      <c r="F168" s="369"/>
    </row>
    <row r="169" spans="1:6" ht="198.95" customHeight="1" x14ac:dyDescent="0.15">
      <c r="A169" s="369" t="str">
        <f t="shared" si="2"/>
        <v/>
      </c>
      <c r="B169" s="369"/>
      <c r="C169" s="369"/>
      <c r="D169" s="369"/>
      <c r="E169" s="369"/>
      <c r="F169" s="369"/>
    </row>
    <row r="170" spans="1:6" ht="198.95" customHeight="1" x14ac:dyDescent="0.15">
      <c r="A170" s="369" t="str">
        <f t="shared" si="2"/>
        <v/>
      </c>
      <c r="B170" s="369"/>
      <c r="C170" s="369"/>
      <c r="D170" s="369"/>
      <c r="E170" s="369"/>
      <c r="F170" s="369"/>
    </row>
    <row r="171" spans="1:6" ht="198.95" customHeight="1" x14ac:dyDescent="0.15">
      <c r="A171" s="369" t="str">
        <f t="shared" si="2"/>
        <v/>
      </c>
      <c r="B171" s="369"/>
      <c r="C171" s="369"/>
      <c r="D171" s="369"/>
      <c r="E171" s="369"/>
      <c r="F171" s="369"/>
    </row>
    <row r="172" spans="1:6" ht="198.95" customHeight="1" x14ac:dyDescent="0.15">
      <c r="A172" s="369" t="str">
        <f t="shared" si="2"/>
        <v/>
      </c>
      <c r="B172" s="369"/>
      <c r="C172" s="369"/>
      <c r="D172" s="369"/>
      <c r="E172" s="369"/>
      <c r="F172" s="369"/>
    </row>
    <row r="173" spans="1:6" ht="198.95" customHeight="1" x14ac:dyDescent="0.15">
      <c r="A173" s="369" t="str">
        <f t="shared" si="2"/>
        <v/>
      </c>
      <c r="B173" s="369"/>
      <c r="C173" s="369"/>
      <c r="D173" s="369"/>
      <c r="E173" s="369"/>
      <c r="F173" s="369"/>
    </row>
    <row r="174" spans="1:6" ht="198.95" customHeight="1" x14ac:dyDescent="0.15">
      <c r="A174" s="369" t="str">
        <f t="shared" si="2"/>
        <v/>
      </c>
      <c r="B174" s="369"/>
      <c r="C174" s="369"/>
      <c r="D174" s="369"/>
      <c r="E174" s="369"/>
      <c r="F174" s="369"/>
    </row>
    <row r="175" spans="1:6" ht="198.95" customHeight="1" x14ac:dyDescent="0.15">
      <c r="A175" s="369" t="str">
        <f t="shared" si="2"/>
        <v/>
      </c>
      <c r="B175" s="369"/>
      <c r="C175" s="369"/>
      <c r="D175" s="369"/>
      <c r="E175" s="369"/>
      <c r="F175" s="369"/>
    </row>
    <row r="176" spans="1:6" ht="198.95" customHeight="1" x14ac:dyDescent="0.15">
      <c r="A176" s="369" t="str">
        <f t="shared" si="2"/>
        <v/>
      </c>
      <c r="B176" s="369"/>
      <c r="C176" s="369"/>
      <c r="D176" s="369"/>
      <c r="E176" s="369"/>
      <c r="F176" s="369"/>
    </row>
    <row r="177" spans="1:6" ht="198.95" customHeight="1" x14ac:dyDescent="0.15">
      <c r="A177" s="369" t="str">
        <f t="shared" si="2"/>
        <v/>
      </c>
      <c r="B177" s="369"/>
      <c r="C177" s="369"/>
      <c r="D177" s="369"/>
      <c r="E177" s="369"/>
      <c r="F177" s="369"/>
    </row>
    <row r="178" spans="1:6" ht="198.95" customHeight="1" x14ac:dyDescent="0.15">
      <c r="A178" s="369" t="str">
        <f t="shared" si="2"/>
        <v/>
      </c>
      <c r="B178" s="369"/>
      <c r="C178" s="369"/>
      <c r="D178" s="369"/>
      <c r="E178" s="369"/>
      <c r="F178" s="369"/>
    </row>
    <row r="179" spans="1:6" ht="198.95" customHeight="1" x14ac:dyDescent="0.15">
      <c r="A179" s="369" t="str">
        <f t="shared" si="2"/>
        <v/>
      </c>
      <c r="B179" s="369"/>
      <c r="C179" s="369"/>
      <c r="D179" s="369"/>
      <c r="E179" s="369"/>
      <c r="F179" s="369"/>
    </row>
    <row r="180" spans="1:6" ht="198.95" customHeight="1" x14ac:dyDescent="0.15">
      <c r="A180" s="369" t="str">
        <f t="shared" si="2"/>
        <v/>
      </c>
      <c r="B180" s="369"/>
      <c r="C180" s="369"/>
      <c r="D180" s="369"/>
      <c r="E180" s="369"/>
      <c r="F180" s="369"/>
    </row>
    <row r="181" spans="1:6" ht="198.95" customHeight="1" x14ac:dyDescent="0.15">
      <c r="A181" s="369" t="str">
        <f t="shared" si="2"/>
        <v/>
      </c>
      <c r="B181" s="369"/>
      <c r="C181" s="369"/>
      <c r="D181" s="369"/>
      <c r="E181" s="369"/>
      <c r="F181" s="369"/>
    </row>
    <row r="182" spans="1:6" ht="198.95" customHeight="1" x14ac:dyDescent="0.15">
      <c r="A182" s="369" t="str">
        <f t="shared" si="2"/>
        <v/>
      </c>
      <c r="B182" s="369"/>
      <c r="C182" s="369"/>
      <c r="D182" s="369"/>
      <c r="E182" s="369"/>
      <c r="F182" s="369"/>
    </row>
    <row r="183" spans="1:6" ht="198.95" customHeight="1" x14ac:dyDescent="0.15">
      <c r="A183" s="369" t="str">
        <f t="shared" si="2"/>
        <v/>
      </c>
      <c r="B183" s="369"/>
      <c r="C183" s="369"/>
      <c r="D183" s="369"/>
      <c r="E183" s="369"/>
      <c r="F183" s="369"/>
    </row>
    <row r="184" spans="1:6" ht="198.95" customHeight="1" x14ac:dyDescent="0.15">
      <c r="A184" s="369" t="str">
        <f t="shared" si="2"/>
        <v/>
      </c>
      <c r="B184" s="369"/>
      <c r="C184" s="369"/>
      <c r="D184" s="369"/>
      <c r="E184" s="369"/>
      <c r="F184" s="369"/>
    </row>
    <row r="185" spans="1:6" ht="198.95" customHeight="1" x14ac:dyDescent="0.15">
      <c r="A185" s="369" t="str">
        <f t="shared" si="2"/>
        <v/>
      </c>
      <c r="B185" s="369"/>
      <c r="C185" s="369"/>
      <c r="D185" s="369"/>
      <c r="E185" s="369"/>
      <c r="F185" s="369"/>
    </row>
    <row r="186" spans="1:6" ht="198.95" customHeight="1" x14ac:dyDescent="0.15">
      <c r="A186" s="369" t="str">
        <f t="shared" si="2"/>
        <v/>
      </c>
      <c r="B186" s="369"/>
      <c r="C186" s="369"/>
      <c r="D186" s="369"/>
      <c r="E186" s="369"/>
      <c r="F186" s="369"/>
    </row>
    <row r="187" spans="1:6" ht="198.95" customHeight="1" x14ac:dyDescent="0.15">
      <c r="A187" s="369" t="str">
        <f t="shared" si="2"/>
        <v/>
      </c>
      <c r="B187" s="369"/>
      <c r="C187" s="369"/>
      <c r="D187" s="369"/>
      <c r="E187" s="369"/>
      <c r="F187" s="369"/>
    </row>
    <row r="188" spans="1:6" ht="198.95" customHeight="1" x14ac:dyDescent="0.15">
      <c r="A188" s="369" t="str">
        <f t="shared" si="2"/>
        <v/>
      </c>
      <c r="B188" s="369"/>
      <c r="C188" s="369"/>
      <c r="D188" s="369"/>
      <c r="E188" s="369"/>
      <c r="F188" s="369"/>
    </row>
    <row r="189" spans="1:6" ht="198.95" customHeight="1" x14ac:dyDescent="0.15">
      <c r="A189" s="369" t="str">
        <f t="shared" si="2"/>
        <v/>
      </c>
      <c r="B189" s="369"/>
      <c r="C189" s="369"/>
      <c r="D189" s="369"/>
      <c r="E189" s="369"/>
      <c r="F189" s="369"/>
    </row>
    <row r="190" spans="1:6" ht="198.95" customHeight="1" x14ac:dyDescent="0.15">
      <c r="A190" s="369" t="str">
        <f t="shared" si="2"/>
        <v/>
      </c>
      <c r="B190" s="369"/>
      <c r="C190" s="369"/>
      <c r="D190" s="369"/>
      <c r="E190" s="369"/>
      <c r="F190" s="369"/>
    </row>
    <row r="191" spans="1:6" ht="198.95" customHeight="1" x14ac:dyDescent="0.15">
      <c r="A191" s="369" t="str">
        <f t="shared" si="2"/>
        <v/>
      </c>
      <c r="B191" s="369"/>
      <c r="C191" s="369"/>
      <c r="D191" s="369"/>
      <c r="E191" s="369"/>
      <c r="F191" s="369"/>
    </row>
    <row r="192" spans="1:6" ht="198.95" customHeight="1" x14ac:dyDescent="0.15">
      <c r="A192" s="369" t="str">
        <f t="shared" si="2"/>
        <v/>
      </c>
      <c r="B192" s="369"/>
      <c r="C192" s="369"/>
      <c r="D192" s="369"/>
      <c r="E192" s="369"/>
      <c r="F192" s="369"/>
    </row>
    <row r="193" spans="1:6" ht="198.95" customHeight="1" x14ac:dyDescent="0.15">
      <c r="A193" s="369" t="str">
        <f t="shared" si="2"/>
        <v/>
      </c>
      <c r="B193" s="369"/>
      <c r="C193" s="369"/>
      <c r="D193" s="369"/>
      <c r="E193" s="369"/>
      <c r="F193" s="369"/>
    </row>
    <row r="194" spans="1:6" ht="198.95" customHeight="1" x14ac:dyDescent="0.15">
      <c r="A194" s="369" t="str">
        <f t="shared" si="2"/>
        <v/>
      </c>
      <c r="B194" s="369"/>
      <c r="C194" s="369"/>
      <c r="D194" s="369"/>
      <c r="E194" s="369"/>
      <c r="F194" s="369"/>
    </row>
    <row r="195" spans="1:6" ht="198.95" customHeight="1" x14ac:dyDescent="0.15">
      <c r="A195" s="369" t="str">
        <f t="shared" si="2"/>
        <v/>
      </c>
      <c r="B195" s="369"/>
      <c r="C195" s="369"/>
      <c r="D195" s="369"/>
      <c r="E195" s="369"/>
      <c r="F195" s="369"/>
    </row>
    <row r="196" spans="1:6" ht="198.95" customHeight="1" x14ac:dyDescent="0.15">
      <c r="A196" s="369" t="str">
        <f t="shared" si="2"/>
        <v/>
      </c>
      <c r="B196" s="369"/>
      <c r="C196" s="369"/>
      <c r="D196" s="369"/>
      <c r="E196" s="369"/>
      <c r="F196" s="369"/>
    </row>
    <row r="197" spans="1:6" ht="198.95" customHeight="1" x14ac:dyDescent="0.15">
      <c r="A197" s="369" t="str">
        <f t="shared" ref="A197:A260" si="3">IF(B197="","",A196+1)</f>
        <v/>
      </c>
      <c r="B197" s="369"/>
      <c r="C197" s="369"/>
      <c r="D197" s="369"/>
      <c r="E197" s="369"/>
      <c r="F197" s="369"/>
    </row>
    <row r="198" spans="1:6" ht="198.95" customHeight="1" x14ac:dyDescent="0.15">
      <c r="A198" s="369" t="str">
        <f t="shared" si="3"/>
        <v/>
      </c>
      <c r="B198" s="369"/>
      <c r="C198" s="369"/>
      <c r="D198" s="369"/>
      <c r="E198" s="369"/>
      <c r="F198" s="369"/>
    </row>
    <row r="199" spans="1:6" ht="198.95" customHeight="1" x14ac:dyDescent="0.15">
      <c r="A199" s="369" t="str">
        <f t="shared" si="3"/>
        <v/>
      </c>
      <c r="B199" s="369"/>
      <c r="C199" s="369"/>
      <c r="D199" s="369"/>
      <c r="E199" s="369"/>
      <c r="F199" s="369"/>
    </row>
    <row r="200" spans="1:6" ht="198.95" customHeight="1" x14ac:dyDescent="0.15">
      <c r="A200" s="369" t="str">
        <f t="shared" si="3"/>
        <v/>
      </c>
      <c r="B200" s="369"/>
      <c r="C200" s="369"/>
      <c r="D200" s="369"/>
      <c r="E200" s="369"/>
      <c r="F200" s="369"/>
    </row>
    <row r="201" spans="1:6" ht="198.95" customHeight="1" x14ac:dyDescent="0.15">
      <c r="A201" s="369" t="str">
        <f t="shared" si="3"/>
        <v/>
      </c>
      <c r="B201" s="369"/>
      <c r="C201" s="369"/>
      <c r="D201" s="369"/>
      <c r="E201" s="369"/>
      <c r="F201" s="369"/>
    </row>
    <row r="202" spans="1:6" ht="198.95" customHeight="1" x14ac:dyDescent="0.15">
      <c r="A202" s="369" t="str">
        <f t="shared" si="3"/>
        <v/>
      </c>
      <c r="B202" s="369"/>
      <c r="C202" s="369"/>
      <c r="D202" s="369"/>
      <c r="E202" s="369"/>
      <c r="F202" s="369"/>
    </row>
    <row r="203" spans="1:6" ht="198.95" customHeight="1" x14ac:dyDescent="0.15">
      <c r="A203" s="369" t="str">
        <f t="shared" si="3"/>
        <v/>
      </c>
      <c r="B203" s="369"/>
      <c r="C203" s="369"/>
      <c r="D203" s="369"/>
      <c r="E203" s="369"/>
      <c r="F203" s="369"/>
    </row>
    <row r="204" spans="1:6" ht="198.95" customHeight="1" x14ac:dyDescent="0.15">
      <c r="A204" s="369" t="str">
        <f t="shared" si="3"/>
        <v/>
      </c>
      <c r="B204" s="369"/>
      <c r="C204" s="369"/>
      <c r="D204" s="369"/>
      <c r="E204" s="369"/>
      <c r="F204" s="369"/>
    </row>
    <row r="205" spans="1:6" ht="198.95" customHeight="1" x14ac:dyDescent="0.15">
      <c r="A205" s="369" t="str">
        <f t="shared" si="3"/>
        <v/>
      </c>
      <c r="B205" s="369"/>
      <c r="C205" s="369"/>
      <c r="D205" s="369"/>
      <c r="E205" s="369"/>
      <c r="F205" s="369"/>
    </row>
    <row r="206" spans="1:6" ht="198.95" customHeight="1" x14ac:dyDescent="0.15">
      <c r="A206" s="369" t="str">
        <f t="shared" si="3"/>
        <v/>
      </c>
      <c r="B206" s="369"/>
      <c r="C206" s="369"/>
      <c r="D206" s="369"/>
      <c r="E206" s="369"/>
      <c r="F206" s="369"/>
    </row>
    <row r="207" spans="1:6" ht="198.95" customHeight="1" x14ac:dyDescent="0.15">
      <c r="A207" s="369" t="str">
        <f t="shared" si="3"/>
        <v/>
      </c>
      <c r="B207" s="369"/>
      <c r="C207" s="369"/>
      <c r="D207" s="369"/>
      <c r="E207" s="369"/>
      <c r="F207" s="369"/>
    </row>
    <row r="208" spans="1:6" ht="198.95" customHeight="1" x14ac:dyDescent="0.15">
      <c r="A208" s="369" t="str">
        <f t="shared" si="3"/>
        <v/>
      </c>
      <c r="B208" s="369"/>
      <c r="C208" s="369"/>
      <c r="D208" s="369"/>
      <c r="E208" s="369"/>
      <c r="F208" s="369"/>
    </row>
    <row r="209" spans="1:6" ht="198.95" customHeight="1" x14ac:dyDescent="0.15">
      <c r="A209" s="369" t="str">
        <f t="shared" si="3"/>
        <v/>
      </c>
      <c r="B209" s="369"/>
      <c r="C209" s="369"/>
      <c r="D209" s="369"/>
      <c r="E209" s="369"/>
      <c r="F209" s="369"/>
    </row>
    <row r="210" spans="1:6" ht="198.95" customHeight="1" x14ac:dyDescent="0.15">
      <c r="A210" s="369" t="str">
        <f t="shared" si="3"/>
        <v/>
      </c>
      <c r="B210" s="369"/>
      <c r="C210" s="369"/>
      <c r="D210" s="369"/>
      <c r="E210" s="369"/>
      <c r="F210" s="369"/>
    </row>
    <row r="211" spans="1:6" ht="198.95" customHeight="1" x14ac:dyDescent="0.15">
      <c r="A211" s="369" t="str">
        <f t="shared" si="3"/>
        <v/>
      </c>
      <c r="B211" s="369"/>
      <c r="C211" s="369"/>
      <c r="D211" s="369"/>
      <c r="E211" s="369"/>
      <c r="F211" s="369"/>
    </row>
    <row r="212" spans="1:6" ht="198.95" customHeight="1" x14ac:dyDescent="0.15">
      <c r="A212" s="369" t="str">
        <f t="shared" si="3"/>
        <v/>
      </c>
      <c r="B212" s="369"/>
      <c r="C212" s="369"/>
      <c r="D212" s="369"/>
      <c r="E212" s="369"/>
      <c r="F212" s="369"/>
    </row>
    <row r="213" spans="1:6" ht="198.95" customHeight="1" x14ac:dyDescent="0.15">
      <c r="A213" s="369" t="str">
        <f t="shared" si="3"/>
        <v/>
      </c>
      <c r="B213" s="369"/>
      <c r="C213" s="369"/>
      <c r="D213" s="369"/>
      <c r="E213" s="369"/>
      <c r="F213" s="369"/>
    </row>
    <row r="214" spans="1:6" ht="198.95" customHeight="1" x14ac:dyDescent="0.15">
      <c r="A214" s="369" t="str">
        <f t="shared" si="3"/>
        <v/>
      </c>
      <c r="B214" s="369"/>
      <c r="C214" s="369"/>
      <c r="D214" s="369"/>
      <c r="E214" s="369"/>
      <c r="F214" s="369"/>
    </row>
    <row r="215" spans="1:6" ht="198.95" customHeight="1" x14ac:dyDescent="0.15">
      <c r="A215" s="369" t="str">
        <f t="shared" si="3"/>
        <v/>
      </c>
      <c r="B215" s="369"/>
      <c r="C215" s="369"/>
      <c r="D215" s="369"/>
      <c r="E215" s="369"/>
      <c r="F215" s="369"/>
    </row>
    <row r="216" spans="1:6" ht="198.95" customHeight="1" x14ac:dyDescent="0.15">
      <c r="A216" s="369" t="str">
        <f t="shared" si="3"/>
        <v/>
      </c>
      <c r="B216" s="369"/>
      <c r="C216" s="369"/>
      <c r="D216" s="369"/>
      <c r="E216" s="369"/>
      <c r="F216" s="369"/>
    </row>
    <row r="217" spans="1:6" ht="198.95" customHeight="1" x14ac:dyDescent="0.15">
      <c r="A217" s="369" t="str">
        <f t="shared" si="3"/>
        <v/>
      </c>
      <c r="B217" s="369"/>
      <c r="C217" s="369"/>
      <c r="D217" s="369"/>
      <c r="E217" s="369"/>
      <c r="F217" s="369"/>
    </row>
    <row r="218" spans="1:6" ht="198.95" customHeight="1" x14ac:dyDescent="0.15">
      <c r="A218" s="369" t="str">
        <f t="shared" si="3"/>
        <v/>
      </c>
      <c r="B218" s="369"/>
      <c r="C218" s="369"/>
      <c r="D218" s="369"/>
      <c r="E218" s="369"/>
      <c r="F218" s="369"/>
    </row>
    <row r="219" spans="1:6" ht="198.95" customHeight="1" x14ac:dyDescent="0.15">
      <c r="A219" s="369" t="str">
        <f t="shared" si="3"/>
        <v/>
      </c>
      <c r="B219" s="369"/>
      <c r="C219" s="369"/>
      <c r="D219" s="369"/>
      <c r="E219" s="369"/>
      <c r="F219" s="369"/>
    </row>
    <row r="220" spans="1:6" ht="198.95" customHeight="1" x14ac:dyDescent="0.15">
      <c r="A220" s="369" t="str">
        <f t="shared" si="3"/>
        <v/>
      </c>
      <c r="B220" s="369"/>
      <c r="C220" s="369"/>
      <c r="D220" s="369"/>
      <c r="E220" s="369"/>
      <c r="F220" s="369"/>
    </row>
    <row r="221" spans="1:6" ht="198.95" customHeight="1" x14ac:dyDescent="0.15">
      <c r="A221" s="369" t="str">
        <f t="shared" si="3"/>
        <v/>
      </c>
      <c r="B221" s="369"/>
      <c r="C221" s="369"/>
      <c r="D221" s="369"/>
      <c r="E221" s="369"/>
      <c r="F221" s="369"/>
    </row>
    <row r="222" spans="1:6" ht="198.95" customHeight="1" x14ac:dyDescent="0.15">
      <c r="A222" s="369" t="str">
        <f t="shared" si="3"/>
        <v/>
      </c>
      <c r="B222" s="369"/>
      <c r="C222" s="369"/>
      <c r="D222" s="369"/>
      <c r="E222" s="369"/>
      <c r="F222" s="369"/>
    </row>
    <row r="223" spans="1:6" ht="198.95" customHeight="1" x14ac:dyDescent="0.15">
      <c r="A223" s="369" t="str">
        <f t="shared" si="3"/>
        <v/>
      </c>
      <c r="B223" s="369"/>
      <c r="C223" s="369"/>
      <c r="D223" s="369"/>
      <c r="E223" s="369"/>
      <c r="F223" s="369"/>
    </row>
    <row r="224" spans="1:6" ht="198.95" customHeight="1" x14ac:dyDescent="0.15">
      <c r="A224" s="369" t="str">
        <f t="shared" si="3"/>
        <v/>
      </c>
      <c r="B224" s="369"/>
      <c r="C224" s="369"/>
      <c r="D224" s="369"/>
      <c r="E224" s="369"/>
      <c r="F224" s="369"/>
    </row>
    <row r="225" spans="1:6" ht="198.95" customHeight="1" x14ac:dyDescent="0.15">
      <c r="A225" s="369" t="str">
        <f t="shared" si="3"/>
        <v/>
      </c>
      <c r="B225" s="369"/>
      <c r="C225" s="369"/>
      <c r="D225" s="369"/>
      <c r="E225" s="369"/>
      <c r="F225" s="369"/>
    </row>
    <row r="226" spans="1:6" ht="198.95" customHeight="1" x14ac:dyDescent="0.15">
      <c r="A226" s="369" t="str">
        <f t="shared" si="3"/>
        <v/>
      </c>
      <c r="B226" s="369"/>
      <c r="C226" s="369"/>
      <c r="D226" s="369"/>
      <c r="E226" s="369"/>
      <c r="F226" s="369"/>
    </row>
    <row r="227" spans="1:6" ht="198.95" customHeight="1" x14ac:dyDescent="0.15">
      <c r="A227" s="369" t="str">
        <f t="shared" si="3"/>
        <v/>
      </c>
      <c r="B227" s="369"/>
      <c r="C227" s="369"/>
      <c r="D227" s="369"/>
      <c r="E227" s="369"/>
      <c r="F227" s="369"/>
    </row>
    <row r="228" spans="1:6" ht="198.95" customHeight="1" x14ac:dyDescent="0.15">
      <c r="A228" s="369" t="str">
        <f t="shared" si="3"/>
        <v/>
      </c>
      <c r="B228" s="369"/>
      <c r="C228" s="369"/>
      <c r="D228" s="369"/>
      <c r="E228" s="369"/>
      <c r="F228" s="369"/>
    </row>
    <row r="229" spans="1:6" ht="198.95" customHeight="1" x14ac:dyDescent="0.15">
      <c r="A229" s="369" t="str">
        <f t="shared" si="3"/>
        <v/>
      </c>
      <c r="B229" s="369"/>
      <c r="C229" s="369"/>
      <c r="D229" s="369"/>
      <c r="E229" s="369"/>
      <c r="F229" s="369"/>
    </row>
    <row r="230" spans="1:6" ht="198.95" customHeight="1" x14ac:dyDescent="0.15">
      <c r="A230" s="369" t="str">
        <f t="shared" si="3"/>
        <v/>
      </c>
      <c r="B230" s="369"/>
      <c r="C230" s="369"/>
      <c r="D230" s="369"/>
      <c r="E230" s="369"/>
      <c r="F230" s="369"/>
    </row>
    <row r="231" spans="1:6" ht="198.95" customHeight="1" x14ac:dyDescent="0.15">
      <c r="A231" s="369" t="str">
        <f t="shared" si="3"/>
        <v/>
      </c>
      <c r="B231" s="369"/>
      <c r="C231" s="369"/>
      <c r="D231" s="369"/>
      <c r="E231" s="369"/>
      <c r="F231" s="369"/>
    </row>
    <row r="232" spans="1:6" ht="198.95" customHeight="1" x14ac:dyDescent="0.15">
      <c r="A232" s="369" t="str">
        <f t="shared" si="3"/>
        <v/>
      </c>
      <c r="B232" s="369"/>
      <c r="C232" s="369"/>
      <c r="D232" s="369"/>
      <c r="E232" s="369"/>
      <c r="F232" s="369"/>
    </row>
    <row r="233" spans="1:6" ht="198.95" customHeight="1" x14ac:dyDescent="0.15">
      <c r="A233" s="369" t="str">
        <f t="shared" si="3"/>
        <v/>
      </c>
      <c r="B233" s="369"/>
      <c r="C233" s="369"/>
      <c r="D233" s="369"/>
      <c r="E233" s="369"/>
      <c r="F233" s="369"/>
    </row>
    <row r="234" spans="1:6" ht="198.95" customHeight="1" x14ac:dyDescent="0.15">
      <c r="A234" s="369" t="str">
        <f t="shared" si="3"/>
        <v/>
      </c>
      <c r="B234" s="369"/>
      <c r="C234" s="369"/>
      <c r="D234" s="369"/>
      <c r="E234" s="369"/>
      <c r="F234" s="369"/>
    </row>
    <row r="235" spans="1:6" ht="198.95" customHeight="1" x14ac:dyDescent="0.15">
      <c r="A235" s="369" t="str">
        <f t="shared" si="3"/>
        <v/>
      </c>
      <c r="B235" s="369"/>
      <c r="C235" s="369"/>
      <c r="D235" s="369"/>
      <c r="E235" s="369"/>
      <c r="F235" s="369"/>
    </row>
    <row r="236" spans="1:6" ht="198.95" customHeight="1" x14ac:dyDescent="0.15">
      <c r="A236" s="369" t="str">
        <f t="shared" si="3"/>
        <v/>
      </c>
      <c r="B236" s="369"/>
      <c r="C236" s="369"/>
      <c r="D236" s="369"/>
      <c r="E236" s="369"/>
      <c r="F236" s="369"/>
    </row>
    <row r="237" spans="1:6" ht="198.95" customHeight="1" x14ac:dyDescent="0.15">
      <c r="A237" s="369" t="str">
        <f t="shared" si="3"/>
        <v/>
      </c>
      <c r="B237" s="369"/>
      <c r="C237" s="369"/>
      <c r="D237" s="369"/>
      <c r="E237" s="369"/>
      <c r="F237" s="369"/>
    </row>
    <row r="238" spans="1:6" ht="198.95" customHeight="1" x14ac:dyDescent="0.15">
      <c r="A238" s="369" t="str">
        <f t="shared" si="3"/>
        <v/>
      </c>
      <c r="B238" s="369"/>
      <c r="C238" s="369"/>
      <c r="D238" s="369"/>
      <c r="E238" s="369"/>
      <c r="F238" s="369"/>
    </row>
    <row r="239" spans="1:6" ht="198.95" customHeight="1" x14ac:dyDescent="0.15">
      <c r="A239" s="369" t="str">
        <f t="shared" si="3"/>
        <v/>
      </c>
      <c r="B239" s="369"/>
      <c r="C239" s="369"/>
      <c r="D239" s="369"/>
      <c r="E239" s="369"/>
      <c r="F239" s="369"/>
    </row>
    <row r="240" spans="1:6" ht="198.95" customHeight="1" x14ac:dyDescent="0.15">
      <c r="A240" s="369" t="str">
        <f t="shared" si="3"/>
        <v/>
      </c>
      <c r="B240" s="369"/>
      <c r="C240" s="369"/>
      <c r="D240" s="369"/>
      <c r="E240" s="369"/>
      <c r="F240" s="369"/>
    </row>
    <row r="241" spans="1:6" ht="198.95" customHeight="1" x14ac:dyDescent="0.15">
      <c r="A241" s="369" t="str">
        <f t="shared" si="3"/>
        <v/>
      </c>
      <c r="B241" s="369"/>
      <c r="C241" s="369"/>
      <c r="D241" s="369"/>
      <c r="E241" s="369"/>
      <c r="F241" s="369"/>
    </row>
    <row r="242" spans="1:6" ht="198.95" customHeight="1" x14ac:dyDescent="0.15">
      <c r="A242" s="369" t="str">
        <f t="shared" si="3"/>
        <v/>
      </c>
      <c r="B242" s="369"/>
      <c r="C242" s="369"/>
      <c r="D242" s="369"/>
      <c r="E242" s="369"/>
      <c r="F242" s="369"/>
    </row>
    <row r="243" spans="1:6" ht="198.95" customHeight="1" x14ac:dyDescent="0.15">
      <c r="A243" s="369" t="str">
        <f t="shared" si="3"/>
        <v/>
      </c>
      <c r="B243" s="369"/>
      <c r="C243" s="369"/>
      <c r="D243" s="369"/>
      <c r="E243" s="369"/>
      <c r="F243" s="369"/>
    </row>
    <row r="244" spans="1:6" ht="198.95" customHeight="1" x14ac:dyDescent="0.15">
      <c r="A244" s="369" t="str">
        <f t="shared" si="3"/>
        <v/>
      </c>
      <c r="B244" s="369"/>
      <c r="C244" s="369"/>
      <c r="D244" s="369"/>
      <c r="E244" s="369"/>
      <c r="F244" s="369"/>
    </row>
    <row r="245" spans="1:6" ht="198.95" customHeight="1" x14ac:dyDescent="0.15">
      <c r="A245" s="369" t="str">
        <f t="shared" si="3"/>
        <v/>
      </c>
      <c r="B245" s="369"/>
      <c r="C245" s="369"/>
      <c r="D245" s="369"/>
      <c r="E245" s="369"/>
      <c r="F245" s="369"/>
    </row>
    <row r="246" spans="1:6" ht="198.95" customHeight="1" x14ac:dyDescent="0.15">
      <c r="A246" s="369" t="str">
        <f t="shared" si="3"/>
        <v/>
      </c>
      <c r="B246" s="369"/>
      <c r="C246" s="369"/>
      <c r="D246" s="369"/>
      <c r="E246" s="369"/>
      <c r="F246" s="369"/>
    </row>
    <row r="247" spans="1:6" ht="198.95" customHeight="1" x14ac:dyDescent="0.15">
      <c r="A247" s="369" t="str">
        <f t="shared" si="3"/>
        <v/>
      </c>
      <c r="B247" s="369"/>
      <c r="C247" s="369"/>
      <c r="D247" s="369"/>
      <c r="E247" s="369"/>
      <c r="F247" s="369"/>
    </row>
    <row r="248" spans="1:6" ht="198.95" customHeight="1" x14ac:dyDescent="0.15">
      <c r="A248" s="369" t="str">
        <f t="shared" si="3"/>
        <v/>
      </c>
      <c r="B248" s="369"/>
      <c r="C248" s="369"/>
      <c r="D248" s="369"/>
      <c r="E248" s="369"/>
      <c r="F248" s="369"/>
    </row>
    <row r="249" spans="1:6" ht="198.95" customHeight="1" x14ac:dyDescent="0.15">
      <c r="A249" s="369" t="str">
        <f t="shared" si="3"/>
        <v/>
      </c>
      <c r="B249" s="369"/>
      <c r="C249" s="369"/>
      <c r="D249" s="369"/>
      <c r="E249" s="369"/>
      <c r="F249" s="369"/>
    </row>
    <row r="250" spans="1:6" ht="198.95" customHeight="1" x14ac:dyDescent="0.15">
      <c r="A250" s="369" t="str">
        <f t="shared" si="3"/>
        <v/>
      </c>
      <c r="B250" s="369"/>
      <c r="C250" s="369"/>
      <c r="D250" s="369"/>
      <c r="E250" s="369"/>
      <c r="F250" s="369"/>
    </row>
    <row r="251" spans="1:6" ht="198.95" customHeight="1" x14ac:dyDescent="0.15">
      <c r="A251" s="369" t="str">
        <f t="shared" si="3"/>
        <v/>
      </c>
      <c r="B251" s="369"/>
      <c r="C251" s="369"/>
      <c r="D251" s="369"/>
      <c r="E251" s="369"/>
      <c r="F251" s="369"/>
    </row>
    <row r="252" spans="1:6" ht="198.95" customHeight="1" x14ac:dyDescent="0.15">
      <c r="A252" s="369" t="str">
        <f t="shared" si="3"/>
        <v/>
      </c>
      <c r="B252" s="369"/>
      <c r="C252" s="369"/>
      <c r="D252" s="369"/>
      <c r="E252" s="369"/>
      <c r="F252" s="369"/>
    </row>
    <row r="253" spans="1:6" ht="198.95" customHeight="1" x14ac:dyDescent="0.15">
      <c r="A253" s="369" t="str">
        <f t="shared" si="3"/>
        <v/>
      </c>
      <c r="B253" s="369"/>
      <c r="C253" s="369"/>
      <c r="D253" s="369"/>
      <c r="E253" s="369"/>
      <c r="F253" s="369"/>
    </row>
    <row r="254" spans="1:6" ht="198.95" customHeight="1" x14ac:dyDescent="0.15">
      <c r="A254" s="369" t="str">
        <f t="shared" si="3"/>
        <v/>
      </c>
      <c r="B254" s="369"/>
      <c r="C254" s="369"/>
      <c r="D254" s="369"/>
      <c r="E254" s="369"/>
      <c r="F254" s="369"/>
    </row>
    <row r="255" spans="1:6" ht="198.95" customHeight="1" x14ac:dyDescent="0.15">
      <c r="A255" s="369" t="str">
        <f t="shared" si="3"/>
        <v/>
      </c>
      <c r="B255" s="369"/>
      <c r="C255" s="369"/>
      <c r="D255" s="369"/>
      <c r="E255" s="369"/>
      <c r="F255" s="369"/>
    </row>
    <row r="256" spans="1:6" ht="198.95" customHeight="1" x14ac:dyDescent="0.15">
      <c r="A256" s="369" t="str">
        <f t="shared" si="3"/>
        <v/>
      </c>
      <c r="B256" s="369"/>
      <c r="C256" s="369"/>
      <c r="D256" s="369"/>
      <c r="E256" s="369"/>
      <c r="F256" s="369"/>
    </row>
    <row r="257" spans="1:6" ht="198.95" customHeight="1" x14ac:dyDescent="0.15">
      <c r="A257" s="369" t="str">
        <f t="shared" si="3"/>
        <v/>
      </c>
      <c r="B257" s="369"/>
      <c r="C257" s="369"/>
      <c r="D257" s="369"/>
      <c r="E257" s="369"/>
      <c r="F257" s="369"/>
    </row>
    <row r="258" spans="1:6" ht="198.95" customHeight="1" x14ac:dyDescent="0.15">
      <c r="A258" s="369" t="str">
        <f t="shared" si="3"/>
        <v/>
      </c>
      <c r="B258" s="369"/>
      <c r="C258" s="369"/>
      <c r="D258" s="369"/>
      <c r="E258" s="369"/>
      <c r="F258" s="369"/>
    </row>
    <row r="259" spans="1:6" ht="198.95" customHeight="1" x14ac:dyDescent="0.15">
      <c r="A259" s="369" t="str">
        <f t="shared" si="3"/>
        <v/>
      </c>
      <c r="B259" s="369"/>
      <c r="C259" s="369"/>
      <c r="D259" s="369"/>
      <c r="E259" s="369"/>
      <c r="F259" s="369"/>
    </row>
    <row r="260" spans="1:6" ht="198.95" customHeight="1" x14ac:dyDescent="0.15">
      <c r="A260" s="369" t="str">
        <f t="shared" si="3"/>
        <v/>
      </c>
      <c r="B260" s="369"/>
      <c r="C260" s="369"/>
      <c r="D260" s="369"/>
      <c r="E260" s="369"/>
      <c r="F260" s="369"/>
    </row>
    <row r="261" spans="1:6" ht="198.95" customHeight="1" x14ac:dyDescent="0.15">
      <c r="A261" s="369" t="str">
        <f t="shared" ref="A261:A324" si="4">IF(B261="","",A260+1)</f>
        <v/>
      </c>
      <c r="B261" s="369"/>
      <c r="C261" s="369"/>
      <c r="D261" s="369"/>
      <c r="E261" s="369"/>
      <c r="F261" s="369"/>
    </row>
    <row r="262" spans="1:6" ht="198.95" customHeight="1" x14ac:dyDescent="0.15">
      <c r="A262" s="369" t="str">
        <f t="shared" si="4"/>
        <v/>
      </c>
      <c r="B262" s="369"/>
      <c r="C262" s="369"/>
      <c r="D262" s="369"/>
      <c r="E262" s="369"/>
      <c r="F262" s="369"/>
    </row>
    <row r="263" spans="1:6" ht="198.95" customHeight="1" x14ac:dyDescent="0.15">
      <c r="A263" s="369" t="str">
        <f t="shared" si="4"/>
        <v/>
      </c>
      <c r="B263" s="369"/>
      <c r="C263" s="369"/>
      <c r="D263" s="369"/>
      <c r="E263" s="369"/>
      <c r="F263" s="369"/>
    </row>
    <row r="264" spans="1:6" ht="198.95" customHeight="1" x14ac:dyDescent="0.15">
      <c r="A264" s="369" t="str">
        <f t="shared" si="4"/>
        <v/>
      </c>
      <c r="B264" s="369"/>
      <c r="C264" s="369"/>
      <c r="D264" s="369"/>
      <c r="E264" s="369"/>
      <c r="F264" s="369"/>
    </row>
    <row r="265" spans="1:6" ht="198.95" customHeight="1" x14ac:dyDescent="0.15">
      <c r="A265" s="369" t="str">
        <f t="shared" si="4"/>
        <v/>
      </c>
      <c r="B265" s="369"/>
      <c r="C265" s="369"/>
      <c r="D265" s="369"/>
      <c r="E265" s="369"/>
      <c r="F265" s="369"/>
    </row>
    <row r="266" spans="1:6" ht="198.95" customHeight="1" x14ac:dyDescent="0.15">
      <c r="A266" s="369" t="str">
        <f t="shared" si="4"/>
        <v/>
      </c>
      <c r="B266" s="369"/>
      <c r="C266" s="369"/>
      <c r="D266" s="369"/>
      <c r="E266" s="369"/>
      <c r="F266" s="369"/>
    </row>
    <row r="267" spans="1:6" ht="198.95" customHeight="1" x14ac:dyDescent="0.15">
      <c r="A267" s="369" t="str">
        <f t="shared" si="4"/>
        <v/>
      </c>
      <c r="B267" s="369"/>
      <c r="C267" s="369"/>
      <c r="D267" s="369"/>
      <c r="E267" s="369"/>
      <c r="F267" s="369"/>
    </row>
    <row r="268" spans="1:6" ht="198.95" customHeight="1" x14ac:dyDescent="0.15">
      <c r="A268" s="369" t="str">
        <f t="shared" si="4"/>
        <v/>
      </c>
      <c r="B268" s="369"/>
      <c r="C268" s="369"/>
      <c r="D268" s="369"/>
      <c r="E268" s="369"/>
      <c r="F268" s="369"/>
    </row>
    <row r="269" spans="1:6" ht="198.95" customHeight="1" x14ac:dyDescent="0.15">
      <c r="A269" s="369" t="str">
        <f t="shared" si="4"/>
        <v/>
      </c>
      <c r="B269" s="369"/>
      <c r="C269" s="369"/>
      <c r="D269" s="369"/>
      <c r="E269" s="369"/>
      <c r="F269" s="369"/>
    </row>
    <row r="270" spans="1:6" ht="198.95" customHeight="1" x14ac:dyDescent="0.15">
      <c r="A270" s="369" t="str">
        <f t="shared" si="4"/>
        <v/>
      </c>
      <c r="B270" s="369"/>
      <c r="C270" s="369"/>
      <c r="D270" s="369"/>
      <c r="E270" s="369"/>
      <c r="F270" s="369"/>
    </row>
    <row r="271" spans="1:6" ht="198.95" customHeight="1" x14ac:dyDescent="0.15">
      <c r="A271" s="369" t="str">
        <f t="shared" si="4"/>
        <v/>
      </c>
      <c r="B271" s="369"/>
      <c r="C271" s="369"/>
      <c r="D271" s="369"/>
      <c r="E271" s="369"/>
      <c r="F271" s="369"/>
    </row>
    <row r="272" spans="1:6" ht="198.95" customHeight="1" x14ac:dyDescent="0.15">
      <c r="A272" s="369" t="str">
        <f t="shared" si="4"/>
        <v/>
      </c>
      <c r="B272" s="369"/>
      <c r="C272" s="369"/>
      <c r="D272" s="369"/>
      <c r="E272" s="369"/>
      <c r="F272" s="369"/>
    </row>
    <row r="273" spans="1:6" ht="198.95" customHeight="1" x14ac:dyDescent="0.15">
      <c r="A273" s="369" t="str">
        <f t="shared" si="4"/>
        <v/>
      </c>
      <c r="B273" s="369"/>
      <c r="C273" s="369"/>
      <c r="D273" s="369"/>
      <c r="E273" s="369"/>
      <c r="F273" s="369"/>
    </row>
    <row r="274" spans="1:6" ht="198.95" customHeight="1" x14ac:dyDescent="0.15">
      <c r="A274" s="369" t="str">
        <f t="shared" si="4"/>
        <v/>
      </c>
      <c r="B274" s="369"/>
      <c r="C274" s="369"/>
      <c r="D274" s="369"/>
      <c r="E274" s="369"/>
      <c r="F274" s="369"/>
    </row>
    <row r="275" spans="1:6" ht="198.95" customHeight="1" x14ac:dyDescent="0.15">
      <c r="A275" s="369" t="str">
        <f t="shared" si="4"/>
        <v/>
      </c>
      <c r="B275" s="369"/>
      <c r="C275" s="369"/>
      <c r="D275" s="369"/>
      <c r="E275" s="369"/>
      <c r="F275" s="369"/>
    </row>
    <row r="276" spans="1:6" ht="198.95" customHeight="1" x14ac:dyDescent="0.15">
      <c r="A276" s="369" t="str">
        <f t="shared" si="4"/>
        <v/>
      </c>
      <c r="B276" s="369"/>
      <c r="C276" s="369"/>
      <c r="D276" s="369"/>
      <c r="E276" s="369"/>
      <c r="F276" s="369"/>
    </row>
    <row r="277" spans="1:6" ht="198.95" customHeight="1" x14ac:dyDescent="0.15">
      <c r="A277" s="369" t="str">
        <f t="shared" si="4"/>
        <v/>
      </c>
      <c r="B277" s="369"/>
      <c r="C277" s="369"/>
      <c r="D277" s="369"/>
      <c r="E277" s="369"/>
      <c r="F277" s="369"/>
    </row>
    <row r="278" spans="1:6" ht="198.95" customHeight="1" x14ac:dyDescent="0.15">
      <c r="A278" s="369" t="str">
        <f t="shared" si="4"/>
        <v/>
      </c>
      <c r="B278" s="369"/>
      <c r="C278" s="369"/>
      <c r="D278" s="369"/>
      <c r="E278" s="369"/>
      <c r="F278" s="369"/>
    </row>
    <row r="279" spans="1:6" ht="198.95" customHeight="1" x14ac:dyDescent="0.15">
      <c r="A279" s="369" t="str">
        <f t="shared" si="4"/>
        <v/>
      </c>
      <c r="B279" s="369"/>
      <c r="C279" s="369"/>
      <c r="D279" s="369"/>
      <c r="E279" s="369"/>
      <c r="F279" s="369"/>
    </row>
    <row r="280" spans="1:6" ht="198.95" customHeight="1" x14ac:dyDescent="0.15">
      <c r="A280" s="369" t="str">
        <f t="shared" si="4"/>
        <v/>
      </c>
      <c r="B280" s="369"/>
      <c r="C280" s="369"/>
      <c r="D280" s="369"/>
      <c r="E280" s="369"/>
      <c r="F280" s="369"/>
    </row>
    <row r="281" spans="1:6" ht="198.95" customHeight="1" x14ac:dyDescent="0.15">
      <c r="A281" s="369" t="str">
        <f t="shared" si="4"/>
        <v/>
      </c>
      <c r="B281" s="369"/>
      <c r="C281" s="369"/>
      <c r="D281" s="369"/>
      <c r="E281" s="369"/>
      <c r="F281" s="369"/>
    </row>
    <row r="282" spans="1:6" ht="198.95" customHeight="1" x14ac:dyDescent="0.15">
      <c r="A282" s="369" t="str">
        <f t="shared" si="4"/>
        <v/>
      </c>
      <c r="B282" s="369"/>
      <c r="C282" s="369"/>
      <c r="D282" s="369"/>
      <c r="E282" s="369"/>
      <c r="F282" s="369"/>
    </row>
    <row r="283" spans="1:6" ht="198.95" customHeight="1" x14ac:dyDescent="0.15">
      <c r="A283" s="369" t="str">
        <f t="shared" si="4"/>
        <v/>
      </c>
      <c r="B283" s="369"/>
      <c r="C283" s="369"/>
      <c r="D283" s="369"/>
      <c r="E283" s="369"/>
      <c r="F283" s="369"/>
    </row>
    <row r="284" spans="1:6" ht="198.95" customHeight="1" x14ac:dyDescent="0.15">
      <c r="A284" s="369" t="str">
        <f t="shared" si="4"/>
        <v/>
      </c>
      <c r="B284" s="369"/>
      <c r="C284" s="369"/>
      <c r="D284" s="369"/>
      <c r="E284" s="369"/>
      <c r="F284" s="369"/>
    </row>
    <row r="285" spans="1:6" ht="198.95" customHeight="1" x14ac:dyDescent="0.15">
      <c r="A285" s="369" t="str">
        <f t="shared" si="4"/>
        <v/>
      </c>
      <c r="B285" s="369"/>
      <c r="C285" s="369"/>
      <c r="D285" s="369"/>
      <c r="E285" s="369"/>
      <c r="F285" s="369"/>
    </row>
    <row r="286" spans="1:6" ht="198.95" customHeight="1" x14ac:dyDescent="0.15">
      <c r="A286" s="369" t="str">
        <f t="shared" si="4"/>
        <v/>
      </c>
      <c r="B286" s="369"/>
      <c r="C286" s="369"/>
      <c r="D286" s="369"/>
      <c r="E286" s="369"/>
      <c r="F286" s="369"/>
    </row>
    <row r="287" spans="1:6" ht="198.95" customHeight="1" x14ac:dyDescent="0.15">
      <c r="A287" s="369" t="str">
        <f t="shared" si="4"/>
        <v/>
      </c>
      <c r="B287" s="369"/>
      <c r="C287" s="369"/>
      <c r="D287" s="369"/>
      <c r="E287" s="369"/>
      <c r="F287" s="369"/>
    </row>
    <row r="288" spans="1:6" ht="198.95" customHeight="1" x14ac:dyDescent="0.15">
      <c r="A288" s="369" t="str">
        <f t="shared" si="4"/>
        <v/>
      </c>
      <c r="B288" s="369"/>
      <c r="C288" s="369"/>
      <c r="D288" s="369"/>
      <c r="E288" s="369"/>
      <c r="F288" s="369"/>
    </row>
    <row r="289" spans="1:6" ht="198.95" customHeight="1" x14ac:dyDescent="0.15">
      <c r="A289" s="369" t="str">
        <f t="shared" si="4"/>
        <v/>
      </c>
      <c r="B289" s="369"/>
      <c r="C289" s="369"/>
      <c r="D289" s="369"/>
      <c r="E289" s="369"/>
      <c r="F289" s="369"/>
    </row>
    <row r="290" spans="1:6" ht="198.95" customHeight="1" x14ac:dyDescent="0.15">
      <c r="A290" s="369" t="str">
        <f t="shared" si="4"/>
        <v/>
      </c>
      <c r="B290" s="369"/>
      <c r="C290" s="369"/>
      <c r="D290" s="369"/>
      <c r="E290" s="369"/>
      <c r="F290" s="369"/>
    </row>
    <row r="291" spans="1:6" ht="198.95" customHeight="1" x14ac:dyDescent="0.15">
      <c r="A291" s="369" t="str">
        <f t="shared" si="4"/>
        <v/>
      </c>
      <c r="B291" s="369"/>
      <c r="C291" s="369"/>
      <c r="D291" s="369"/>
      <c r="E291" s="369"/>
      <c r="F291" s="369"/>
    </row>
    <row r="292" spans="1:6" ht="198.95" customHeight="1" x14ac:dyDescent="0.15">
      <c r="A292" s="369" t="str">
        <f t="shared" si="4"/>
        <v/>
      </c>
      <c r="B292" s="369"/>
      <c r="C292" s="369"/>
      <c r="D292" s="369"/>
      <c r="E292" s="369"/>
      <c r="F292" s="369"/>
    </row>
    <row r="293" spans="1:6" ht="198.95" customHeight="1" x14ac:dyDescent="0.15">
      <c r="A293" s="369" t="str">
        <f t="shared" si="4"/>
        <v/>
      </c>
      <c r="B293" s="369"/>
      <c r="C293" s="369"/>
      <c r="D293" s="369"/>
      <c r="E293" s="369"/>
      <c r="F293" s="369"/>
    </row>
    <row r="294" spans="1:6" ht="198.95" customHeight="1" x14ac:dyDescent="0.15">
      <c r="A294" s="369" t="str">
        <f t="shared" si="4"/>
        <v/>
      </c>
      <c r="B294" s="369"/>
      <c r="C294" s="369"/>
      <c r="D294" s="369"/>
      <c r="E294" s="369"/>
      <c r="F294" s="369"/>
    </row>
    <row r="295" spans="1:6" ht="198.95" customHeight="1" x14ac:dyDescent="0.15">
      <c r="A295" s="369" t="str">
        <f t="shared" si="4"/>
        <v/>
      </c>
      <c r="B295" s="369"/>
      <c r="C295" s="369"/>
      <c r="D295" s="369"/>
      <c r="E295" s="369"/>
      <c r="F295" s="369"/>
    </row>
    <row r="296" spans="1:6" ht="198.95" customHeight="1" x14ac:dyDescent="0.15">
      <c r="A296" s="369" t="str">
        <f t="shared" si="4"/>
        <v/>
      </c>
      <c r="B296" s="369"/>
      <c r="C296" s="369"/>
      <c r="D296" s="369"/>
      <c r="E296" s="369"/>
      <c r="F296" s="369"/>
    </row>
    <row r="297" spans="1:6" ht="198.95" customHeight="1" x14ac:dyDescent="0.15">
      <c r="A297" s="369" t="str">
        <f t="shared" si="4"/>
        <v/>
      </c>
      <c r="B297" s="369"/>
      <c r="C297" s="369"/>
      <c r="D297" s="369"/>
      <c r="E297" s="369"/>
      <c r="F297" s="369"/>
    </row>
    <row r="298" spans="1:6" ht="198.95" customHeight="1" x14ac:dyDescent="0.15">
      <c r="A298" s="369" t="str">
        <f t="shared" si="4"/>
        <v/>
      </c>
      <c r="B298" s="369"/>
      <c r="C298" s="369"/>
      <c r="D298" s="369"/>
      <c r="E298" s="369"/>
      <c r="F298" s="369"/>
    </row>
    <row r="299" spans="1:6" ht="198.95" customHeight="1" x14ac:dyDescent="0.15">
      <c r="A299" s="369" t="str">
        <f t="shared" si="4"/>
        <v/>
      </c>
      <c r="B299" s="369"/>
      <c r="C299" s="369"/>
      <c r="D299" s="369"/>
      <c r="E299" s="369"/>
      <c r="F299" s="369"/>
    </row>
    <row r="300" spans="1:6" ht="198.95" customHeight="1" x14ac:dyDescent="0.15">
      <c r="A300" s="369" t="str">
        <f t="shared" si="4"/>
        <v/>
      </c>
      <c r="B300" s="369"/>
      <c r="C300" s="369"/>
      <c r="D300" s="369"/>
      <c r="E300" s="369"/>
      <c r="F300" s="369"/>
    </row>
    <row r="301" spans="1:6" ht="198.95" customHeight="1" x14ac:dyDescent="0.15">
      <c r="A301" s="369" t="str">
        <f t="shared" si="4"/>
        <v/>
      </c>
      <c r="B301" s="369"/>
      <c r="C301" s="369"/>
      <c r="D301" s="369"/>
      <c r="E301" s="369"/>
      <c r="F301" s="369"/>
    </row>
    <row r="302" spans="1:6" ht="198.95" customHeight="1" x14ac:dyDescent="0.15">
      <c r="A302" s="369" t="str">
        <f t="shared" si="4"/>
        <v/>
      </c>
      <c r="B302" s="369"/>
      <c r="C302" s="369"/>
      <c r="D302" s="369"/>
      <c r="E302" s="369"/>
      <c r="F302" s="369"/>
    </row>
    <row r="303" spans="1:6" ht="198.95" customHeight="1" x14ac:dyDescent="0.15">
      <c r="A303" s="369" t="str">
        <f t="shared" si="4"/>
        <v/>
      </c>
      <c r="B303" s="369"/>
      <c r="C303" s="369"/>
      <c r="D303" s="369"/>
      <c r="E303" s="369"/>
      <c r="F303" s="369"/>
    </row>
    <row r="304" spans="1:6" ht="198.95" customHeight="1" x14ac:dyDescent="0.15">
      <c r="A304" s="369" t="str">
        <f t="shared" si="4"/>
        <v/>
      </c>
      <c r="B304" s="369"/>
      <c r="C304" s="369"/>
      <c r="D304" s="369"/>
      <c r="E304" s="369"/>
      <c r="F304" s="369"/>
    </row>
    <row r="305" spans="1:6" ht="198.95" customHeight="1" x14ac:dyDescent="0.15">
      <c r="A305" s="369" t="str">
        <f t="shared" si="4"/>
        <v/>
      </c>
      <c r="B305" s="369"/>
      <c r="C305" s="369"/>
      <c r="D305" s="369"/>
      <c r="E305" s="369"/>
      <c r="F305" s="369"/>
    </row>
    <row r="306" spans="1:6" ht="198.95" customHeight="1" x14ac:dyDescent="0.15">
      <c r="A306" s="369" t="str">
        <f t="shared" si="4"/>
        <v/>
      </c>
      <c r="B306" s="369"/>
      <c r="C306" s="369"/>
      <c r="D306" s="369"/>
      <c r="E306" s="369"/>
      <c r="F306" s="369"/>
    </row>
    <row r="307" spans="1:6" ht="198.95" customHeight="1" x14ac:dyDescent="0.15">
      <c r="A307" s="369" t="str">
        <f t="shared" si="4"/>
        <v/>
      </c>
      <c r="B307" s="369"/>
      <c r="C307" s="369"/>
      <c r="D307" s="369"/>
      <c r="E307" s="369"/>
      <c r="F307" s="369"/>
    </row>
    <row r="308" spans="1:6" ht="198.95" customHeight="1" x14ac:dyDescent="0.15">
      <c r="A308" s="369" t="str">
        <f t="shared" si="4"/>
        <v/>
      </c>
      <c r="B308" s="369"/>
      <c r="C308" s="369"/>
      <c r="D308" s="369"/>
      <c r="E308" s="369"/>
      <c r="F308" s="369"/>
    </row>
    <row r="309" spans="1:6" ht="198.95" customHeight="1" x14ac:dyDescent="0.15">
      <c r="A309" s="369" t="str">
        <f t="shared" si="4"/>
        <v/>
      </c>
      <c r="B309" s="369"/>
      <c r="C309" s="369"/>
      <c r="D309" s="369"/>
      <c r="E309" s="369"/>
      <c r="F309" s="369"/>
    </row>
    <row r="310" spans="1:6" ht="198.95" customHeight="1" x14ac:dyDescent="0.15">
      <c r="A310" s="369" t="str">
        <f t="shared" si="4"/>
        <v/>
      </c>
      <c r="B310" s="369"/>
      <c r="C310" s="369"/>
      <c r="D310" s="369"/>
      <c r="E310" s="369"/>
      <c r="F310" s="369"/>
    </row>
    <row r="311" spans="1:6" ht="198.95" customHeight="1" x14ac:dyDescent="0.15">
      <c r="A311" s="369" t="str">
        <f t="shared" si="4"/>
        <v/>
      </c>
      <c r="B311" s="369"/>
      <c r="C311" s="369"/>
      <c r="D311" s="369"/>
      <c r="E311" s="369"/>
      <c r="F311" s="369"/>
    </row>
    <row r="312" spans="1:6" ht="198.95" customHeight="1" x14ac:dyDescent="0.15">
      <c r="A312" s="369" t="str">
        <f t="shared" si="4"/>
        <v/>
      </c>
      <c r="B312" s="369"/>
      <c r="C312" s="369"/>
      <c r="D312" s="369"/>
      <c r="E312" s="369"/>
      <c r="F312" s="369"/>
    </row>
    <row r="313" spans="1:6" ht="198.95" customHeight="1" x14ac:dyDescent="0.15">
      <c r="A313" s="369" t="str">
        <f t="shared" si="4"/>
        <v/>
      </c>
      <c r="B313" s="369"/>
      <c r="C313" s="369"/>
      <c r="D313" s="369"/>
      <c r="E313" s="369"/>
      <c r="F313" s="369"/>
    </row>
    <row r="314" spans="1:6" ht="198.95" customHeight="1" x14ac:dyDescent="0.15">
      <c r="A314" s="369" t="str">
        <f t="shared" si="4"/>
        <v/>
      </c>
      <c r="B314" s="369"/>
      <c r="C314" s="369"/>
      <c r="D314" s="369"/>
      <c r="E314" s="369"/>
      <c r="F314" s="369"/>
    </row>
    <row r="315" spans="1:6" ht="198.95" customHeight="1" x14ac:dyDescent="0.15">
      <c r="A315" s="369" t="str">
        <f t="shared" si="4"/>
        <v/>
      </c>
      <c r="B315" s="369"/>
      <c r="C315" s="369"/>
      <c r="D315" s="369"/>
      <c r="E315" s="369"/>
      <c r="F315" s="369"/>
    </row>
    <row r="316" spans="1:6" ht="198.95" customHeight="1" x14ac:dyDescent="0.15">
      <c r="A316" s="369" t="str">
        <f t="shared" si="4"/>
        <v/>
      </c>
      <c r="B316" s="369"/>
      <c r="C316" s="369"/>
      <c r="D316" s="369"/>
      <c r="E316" s="369"/>
      <c r="F316" s="369"/>
    </row>
    <row r="317" spans="1:6" ht="198.95" customHeight="1" x14ac:dyDescent="0.15">
      <c r="A317" s="369" t="str">
        <f t="shared" si="4"/>
        <v/>
      </c>
      <c r="B317" s="369"/>
      <c r="C317" s="369"/>
      <c r="D317" s="369"/>
      <c r="E317" s="369"/>
      <c r="F317" s="369"/>
    </row>
    <row r="318" spans="1:6" ht="198.95" customHeight="1" x14ac:dyDescent="0.15">
      <c r="A318" s="369" t="str">
        <f t="shared" si="4"/>
        <v/>
      </c>
      <c r="B318" s="369"/>
      <c r="C318" s="369"/>
      <c r="D318" s="369"/>
      <c r="E318" s="369"/>
      <c r="F318" s="369"/>
    </row>
    <row r="319" spans="1:6" ht="198.95" customHeight="1" x14ac:dyDescent="0.15">
      <c r="A319" s="369" t="str">
        <f t="shared" si="4"/>
        <v/>
      </c>
      <c r="B319" s="369"/>
      <c r="C319" s="369"/>
      <c r="D319" s="369"/>
      <c r="E319" s="369"/>
      <c r="F319" s="369"/>
    </row>
    <row r="320" spans="1:6" ht="198.95" customHeight="1" x14ac:dyDescent="0.15">
      <c r="A320" s="369" t="str">
        <f t="shared" si="4"/>
        <v/>
      </c>
      <c r="B320" s="369"/>
      <c r="C320" s="369"/>
      <c r="D320" s="369"/>
      <c r="E320" s="369"/>
      <c r="F320" s="369"/>
    </row>
    <row r="321" spans="1:6" ht="198.95" customHeight="1" x14ac:dyDescent="0.15">
      <c r="A321" s="369" t="str">
        <f t="shared" si="4"/>
        <v/>
      </c>
      <c r="B321" s="369"/>
      <c r="C321" s="369"/>
      <c r="D321" s="369"/>
      <c r="E321" s="369"/>
      <c r="F321" s="369"/>
    </row>
    <row r="322" spans="1:6" ht="198.95" customHeight="1" x14ac:dyDescent="0.15">
      <c r="A322" s="369" t="str">
        <f t="shared" si="4"/>
        <v/>
      </c>
      <c r="B322" s="369"/>
      <c r="C322" s="369"/>
      <c r="D322" s="369"/>
      <c r="E322" s="369"/>
      <c r="F322" s="369"/>
    </row>
    <row r="323" spans="1:6" ht="198.95" customHeight="1" x14ac:dyDescent="0.15">
      <c r="A323" s="369" t="str">
        <f t="shared" si="4"/>
        <v/>
      </c>
      <c r="B323" s="369"/>
      <c r="C323" s="369"/>
      <c r="D323" s="369"/>
      <c r="E323" s="369"/>
      <c r="F323" s="369"/>
    </row>
    <row r="324" spans="1:6" ht="198.95" customHeight="1" x14ac:dyDescent="0.15">
      <c r="A324" s="369" t="str">
        <f t="shared" si="4"/>
        <v/>
      </c>
      <c r="B324" s="369"/>
      <c r="C324" s="369"/>
      <c r="D324" s="369"/>
      <c r="E324" s="369"/>
      <c r="F324" s="369"/>
    </row>
    <row r="325" spans="1:6" ht="198.95" customHeight="1" x14ac:dyDescent="0.15">
      <c r="A325" s="369" t="str">
        <f t="shared" ref="A325:A388" si="5">IF(B325="","",A324+1)</f>
        <v/>
      </c>
      <c r="B325" s="369"/>
      <c r="C325" s="369"/>
      <c r="D325" s="369"/>
      <c r="E325" s="369"/>
      <c r="F325" s="369"/>
    </row>
    <row r="326" spans="1:6" ht="198.95" customHeight="1" x14ac:dyDescent="0.15">
      <c r="A326" s="369" t="str">
        <f t="shared" si="5"/>
        <v/>
      </c>
      <c r="B326" s="369"/>
      <c r="C326" s="369"/>
      <c r="D326" s="369"/>
      <c r="E326" s="369"/>
      <c r="F326" s="369"/>
    </row>
    <row r="327" spans="1:6" ht="198.95" customHeight="1" x14ac:dyDescent="0.15">
      <c r="A327" s="369" t="str">
        <f t="shared" si="5"/>
        <v/>
      </c>
      <c r="B327" s="369"/>
      <c r="C327" s="369"/>
      <c r="D327" s="369"/>
      <c r="E327" s="369"/>
      <c r="F327" s="369"/>
    </row>
    <row r="328" spans="1:6" ht="198.95" customHeight="1" x14ac:dyDescent="0.15">
      <c r="A328" s="369" t="str">
        <f t="shared" si="5"/>
        <v/>
      </c>
      <c r="B328" s="369"/>
      <c r="C328" s="369"/>
      <c r="D328" s="369"/>
      <c r="E328" s="369"/>
      <c r="F328" s="369"/>
    </row>
    <row r="329" spans="1:6" ht="198.95" customHeight="1" x14ac:dyDescent="0.15">
      <c r="A329" s="369" t="str">
        <f t="shared" si="5"/>
        <v/>
      </c>
      <c r="B329" s="369"/>
      <c r="C329" s="369"/>
      <c r="D329" s="369"/>
      <c r="E329" s="369"/>
      <c r="F329" s="369"/>
    </row>
    <row r="330" spans="1:6" ht="198.95" customHeight="1" x14ac:dyDescent="0.15">
      <c r="A330" s="369" t="str">
        <f t="shared" si="5"/>
        <v/>
      </c>
      <c r="B330" s="369"/>
      <c r="C330" s="369"/>
      <c r="D330" s="369"/>
      <c r="E330" s="369"/>
      <c r="F330" s="369"/>
    </row>
    <row r="331" spans="1:6" ht="198.95" customHeight="1" x14ac:dyDescent="0.15">
      <c r="A331" s="369" t="str">
        <f t="shared" si="5"/>
        <v/>
      </c>
      <c r="B331" s="369"/>
      <c r="C331" s="369"/>
      <c r="D331" s="369"/>
      <c r="E331" s="369"/>
      <c r="F331" s="369"/>
    </row>
    <row r="332" spans="1:6" ht="198.95" customHeight="1" x14ac:dyDescent="0.15">
      <c r="A332" s="369" t="str">
        <f t="shared" si="5"/>
        <v/>
      </c>
      <c r="B332" s="369"/>
      <c r="C332" s="369"/>
      <c r="D332" s="369"/>
      <c r="E332" s="369"/>
      <c r="F332" s="369"/>
    </row>
    <row r="333" spans="1:6" ht="198.95" customHeight="1" x14ac:dyDescent="0.15">
      <c r="A333" s="369" t="str">
        <f t="shared" si="5"/>
        <v/>
      </c>
      <c r="B333" s="369"/>
      <c r="C333" s="369"/>
      <c r="D333" s="369"/>
      <c r="E333" s="369"/>
      <c r="F333" s="369"/>
    </row>
    <row r="334" spans="1:6" ht="198.95" customHeight="1" x14ac:dyDescent="0.15">
      <c r="A334" s="369" t="str">
        <f t="shared" si="5"/>
        <v/>
      </c>
      <c r="B334" s="369"/>
      <c r="C334" s="369"/>
      <c r="D334" s="369"/>
      <c r="E334" s="369"/>
      <c r="F334" s="369"/>
    </row>
    <row r="335" spans="1:6" ht="198.95" customHeight="1" x14ac:dyDescent="0.15">
      <c r="A335" s="369" t="str">
        <f t="shared" si="5"/>
        <v/>
      </c>
      <c r="B335" s="369"/>
      <c r="C335" s="369"/>
      <c r="D335" s="369"/>
      <c r="E335" s="369"/>
      <c r="F335" s="369"/>
    </row>
    <row r="336" spans="1:6" ht="198.95" customHeight="1" x14ac:dyDescent="0.15">
      <c r="A336" s="369" t="str">
        <f t="shared" si="5"/>
        <v/>
      </c>
      <c r="B336" s="369"/>
      <c r="C336" s="369"/>
      <c r="D336" s="369"/>
      <c r="E336" s="369"/>
      <c r="F336" s="369"/>
    </row>
    <row r="337" spans="1:6" ht="198.95" customHeight="1" x14ac:dyDescent="0.15">
      <c r="A337" s="369" t="str">
        <f t="shared" si="5"/>
        <v/>
      </c>
      <c r="B337" s="369"/>
      <c r="C337" s="369"/>
      <c r="D337" s="369"/>
      <c r="E337" s="369"/>
      <c r="F337" s="369"/>
    </row>
    <row r="338" spans="1:6" ht="198.95" customHeight="1" x14ac:dyDescent="0.15">
      <c r="A338" s="369" t="str">
        <f t="shared" si="5"/>
        <v/>
      </c>
      <c r="B338" s="369"/>
      <c r="C338" s="369"/>
      <c r="D338" s="369"/>
      <c r="E338" s="369"/>
      <c r="F338" s="369"/>
    </row>
    <row r="339" spans="1:6" ht="198.95" customHeight="1" x14ac:dyDescent="0.15">
      <c r="A339" s="369" t="str">
        <f t="shared" si="5"/>
        <v/>
      </c>
      <c r="B339" s="369"/>
      <c r="C339" s="369"/>
      <c r="D339" s="369"/>
      <c r="E339" s="369"/>
      <c r="F339" s="369"/>
    </row>
    <row r="340" spans="1:6" ht="198.95" customHeight="1" x14ac:dyDescent="0.15">
      <c r="A340" s="369" t="str">
        <f t="shared" si="5"/>
        <v/>
      </c>
      <c r="B340" s="369"/>
      <c r="C340" s="369"/>
      <c r="D340" s="369"/>
      <c r="E340" s="369"/>
      <c r="F340" s="369"/>
    </row>
    <row r="341" spans="1:6" ht="198.95" customHeight="1" x14ac:dyDescent="0.15">
      <c r="A341" s="369" t="str">
        <f t="shared" si="5"/>
        <v/>
      </c>
      <c r="B341" s="369"/>
      <c r="C341" s="369"/>
      <c r="D341" s="369"/>
      <c r="E341" s="369"/>
      <c r="F341" s="369"/>
    </row>
    <row r="342" spans="1:6" ht="198.95" customHeight="1" x14ac:dyDescent="0.15">
      <c r="A342" s="369" t="str">
        <f t="shared" si="5"/>
        <v/>
      </c>
      <c r="B342" s="369"/>
      <c r="C342" s="369"/>
      <c r="D342" s="369"/>
      <c r="E342" s="369"/>
      <c r="F342" s="369"/>
    </row>
    <row r="343" spans="1:6" ht="198.95" customHeight="1" x14ac:dyDescent="0.15">
      <c r="A343" s="369" t="str">
        <f t="shared" si="5"/>
        <v/>
      </c>
      <c r="B343" s="369"/>
      <c r="C343" s="369"/>
      <c r="D343" s="369"/>
      <c r="E343" s="369"/>
      <c r="F343" s="369"/>
    </row>
    <row r="344" spans="1:6" ht="198.95" customHeight="1" x14ac:dyDescent="0.15">
      <c r="A344" s="369" t="str">
        <f t="shared" si="5"/>
        <v/>
      </c>
      <c r="B344" s="369"/>
      <c r="C344" s="369"/>
      <c r="D344" s="369"/>
      <c r="E344" s="369"/>
      <c r="F344" s="369"/>
    </row>
    <row r="345" spans="1:6" ht="198.95" customHeight="1" x14ac:dyDescent="0.15">
      <c r="A345" s="369" t="str">
        <f t="shared" si="5"/>
        <v/>
      </c>
      <c r="B345" s="369"/>
      <c r="C345" s="369"/>
      <c r="D345" s="369"/>
      <c r="E345" s="369"/>
      <c r="F345" s="369"/>
    </row>
    <row r="346" spans="1:6" ht="198.95" customHeight="1" x14ac:dyDescent="0.15">
      <c r="A346" s="369" t="str">
        <f t="shared" si="5"/>
        <v/>
      </c>
      <c r="B346" s="369"/>
      <c r="C346" s="369"/>
      <c r="D346" s="369"/>
      <c r="E346" s="369"/>
      <c r="F346" s="369"/>
    </row>
    <row r="347" spans="1:6" ht="198.95" customHeight="1" x14ac:dyDescent="0.15">
      <c r="A347" s="369" t="str">
        <f t="shared" si="5"/>
        <v/>
      </c>
      <c r="B347" s="369"/>
      <c r="C347" s="369"/>
      <c r="D347" s="369"/>
      <c r="E347" s="369"/>
      <c r="F347" s="369"/>
    </row>
    <row r="348" spans="1:6" ht="198.95" customHeight="1" x14ac:dyDescent="0.15">
      <c r="A348" s="369" t="str">
        <f t="shared" si="5"/>
        <v/>
      </c>
      <c r="B348" s="369"/>
      <c r="C348" s="369"/>
      <c r="D348" s="369"/>
      <c r="E348" s="369"/>
      <c r="F348" s="369"/>
    </row>
    <row r="349" spans="1:6" ht="198.95" customHeight="1" x14ac:dyDescent="0.15">
      <c r="A349" s="369" t="str">
        <f t="shared" si="5"/>
        <v/>
      </c>
      <c r="B349" s="369"/>
      <c r="C349" s="369"/>
      <c r="D349" s="369"/>
      <c r="E349" s="369"/>
      <c r="F349" s="369"/>
    </row>
    <row r="350" spans="1:6" ht="198.95" customHeight="1" x14ac:dyDescent="0.15">
      <c r="A350" s="369" t="str">
        <f t="shared" si="5"/>
        <v/>
      </c>
      <c r="B350" s="369"/>
      <c r="C350" s="369"/>
      <c r="D350" s="369"/>
      <c r="E350" s="369"/>
      <c r="F350" s="369"/>
    </row>
    <row r="351" spans="1:6" ht="198.95" customHeight="1" x14ac:dyDescent="0.15">
      <c r="A351" s="369" t="str">
        <f t="shared" si="5"/>
        <v/>
      </c>
      <c r="B351" s="369"/>
      <c r="C351" s="369"/>
      <c r="D351" s="369"/>
      <c r="E351" s="369"/>
      <c r="F351" s="369"/>
    </row>
    <row r="352" spans="1:6" ht="198.95" customHeight="1" x14ac:dyDescent="0.15">
      <c r="A352" s="369" t="str">
        <f t="shared" si="5"/>
        <v/>
      </c>
      <c r="B352" s="369"/>
      <c r="C352" s="369"/>
      <c r="D352" s="369"/>
      <c r="E352" s="369"/>
      <c r="F352" s="369"/>
    </row>
    <row r="353" spans="1:6" ht="198.95" customHeight="1" x14ac:dyDescent="0.15">
      <c r="A353" s="369" t="str">
        <f t="shared" si="5"/>
        <v/>
      </c>
      <c r="B353" s="369"/>
      <c r="C353" s="369"/>
      <c r="D353" s="369"/>
      <c r="E353" s="369"/>
      <c r="F353" s="369"/>
    </row>
    <row r="354" spans="1:6" ht="198.95" customHeight="1" x14ac:dyDescent="0.15">
      <c r="A354" s="369" t="str">
        <f t="shared" si="5"/>
        <v/>
      </c>
      <c r="B354" s="369"/>
      <c r="C354" s="369"/>
      <c r="D354" s="369"/>
      <c r="E354" s="369"/>
      <c r="F354" s="369"/>
    </row>
    <row r="355" spans="1:6" ht="198.95" customHeight="1" x14ac:dyDescent="0.15">
      <c r="A355" s="369" t="str">
        <f t="shared" si="5"/>
        <v/>
      </c>
      <c r="B355" s="369"/>
      <c r="C355" s="369"/>
      <c r="D355" s="369"/>
      <c r="E355" s="369"/>
      <c r="F355" s="369"/>
    </row>
    <row r="356" spans="1:6" ht="198.95" customHeight="1" x14ac:dyDescent="0.15">
      <c r="A356" s="369" t="str">
        <f t="shared" si="5"/>
        <v/>
      </c>
      <c r="B356" s="369"/>
      <c r="C356" s="369"/>
      <c r="D356" s="369"/>
      <c r="E356" s="369"/>
      <c r="F356" s="369"/>
    </row>
    <row r="357" spans="1:6" ht="198.95" customHeight="1" x14ac:dyDescent="0.15">
      <c r="A357" s="369" t="str">
        <f t="shared" si="5"/>
        <v/>
      </c>
      <c r="B357" s="369"/>
      <c r="C357" s="369"/>
      <c r="D357" s="369"/>
      <c r="E357" s="369"/>
      <c r="F357" s="369"/>
    </row>
    <row r="358" spans="1:6" ht="198.95" customHeight="1" x14ac:dyDescent="0.15">
      <c r="A358" s="369" t="str">
        <f t="shared" si="5"/>
        <v/>
      </c>
      <c r="B358" s="369"/>
      <c r="C358" s="369"/>
      <c r="D358" s="369"/>
      <c r="E358" s="369"/>
      <c r="F358" s="369"/>
    </row>
    <row r="359" spans="1:6" ht="198.95" customHeight="1" x14ac:dyDescent="0.15">
      <c r="A359" s="369" t="str">
        <f t="shared" si="5"/>
        <v/>
      </c>
      <c r="B359" s="369"/>
      <c r="C359" s="369"/>
      <c r="D359" s="369"/>
      <c r="E359" s="369"/>
      <c r="F359" s="369"/>
    </row>
    <row r="360" spans="1:6" ht="198.95" customHeight="1" x14ac:dyDescent="0.15">
      <c r="A360" s="369" t="str">
        <f t="shared" si="5"/>
        <v/>
      </c>
      <c r="B360" s="369"/>
      <c r="C360" s="369"/>
      <c r="D360" s="369"/>
      <c r="E360" s="369"/>
      <c r="F360" s="369"/>
    </row>
    <row r="361" spans="1:6" ht="198.95" customHeight="1" x14ac:dyDescent="0.15">
      <c r="A361" s="369" t="str">
        <f t="shared" si="5"/>
        <v/>
      </c>
      <c r="B361" s="369"/>
      <c r="C361" s="369"/>
      <c r="D361" s="369"/>
      <c r="E361" s="369"/>
      <c r="F361" s="369"/>
    </row>
    <row r="362" spans="1:6" ht="198.95" customHeight="1" x14ac:dyDescent="0.15">
      <c r="A362" s="369" t="str">
        <f t="shared" si="5"/>
        <v/>
      </c>
      <c r="B362" s="369"/>
      <c r="C362" s="369"/>
      <c r="D362" s="369"/>
      <c r="E362" s="369"/>
      <c r="F362" s="369"/>
    </row>
    <row r="363" spans="1:6" ht="198.95" customHeight="1" x14ac:dyDescent="0.15">
      <c r="A363" s="369" t="str">
        <f t="shared" si="5"/>
        <v/>
      </c>
      <c r="B363" s="369"/>
      <c r="C363" s="369"/>
      <c r="D363" s="369"/>
      <c r="E363" s="369"/>
      <c r="F363" s="369"/>
    </row>
    <row r="364" spans="1:6" ht="198.95" customHeight="1" x14ac:dyDescent="0.15">
      <c r="A364" s="369" t="str">
        <f t="shared" si="5"/>
        <v/>
      </c>
      <c r="B364" s="369"/>
      <c r="C364" s="369"/>
      <c r="D364" s="369"/>
      <c r="E364" s="369"/>
      <c r="F364" s="369"/>
    </row>
    <row r="365" spans="1:6" ht="198.95" customHeight="1" x14ac:dyDescent="0.15">
      <c r="A365" s="369" t="str">
        <f t="shared" si="5"/>
        <v/>
      </c>
      <c r="B365" s="369"/>
      <c r="C365" s="369"/>
      <c r="D365" s="369"/>
      <c r="E365" s="369"/>
      <c r="F365" s="369"/>
    </row>
    <row r="366" spans="1:6" ht="198.95" customHeight="1" x14ac:dyDescent="0.15">
      <c r="A366" s="369" t="str">
        <f t="shared" si="5"/>
        <v/>
      </c>
      <c r="B366" s="369"/>
      <c r="C366" s="369"/>
      <c r="D366" s="369"/>
      <c r="E366" s="369"/>
      <c r="F366" s="369"/>
    </row>
    <row r="367" spans="1:6" ht="198.95" customHeight="1" x14ac:dyDescent="0.15">
      <c r="A367" s="369" t="str">
        <f t="shared" si="5"/>
        <v/>
      </c>
      <c r="B367" s="369"/>
      <c r="C367" s="369"/>
      <c r="D367" s="369"/>
      <c r="E367" s="369"/>
      <c r="F367" s="369"/>
    </row>
    <row r="368" spans="1:6" ht="198.95" customHeight="1" x14ac:dyDescent="0.15">
      <c r="A368" s="369" t="str">
        <f t="shared" si="5"/>
        <v/>
      </c>
      <c r="B368" s="369"/>
      <c r="C368" s="369"/>
      <c r="D368" s="369"/>
      <c r="E368" s="369"/>
      <c r="F368" s="369"/>
    </row>
    <row r="369" spans="1:6" ht="198.95" customHeight="1" x14ac:dyDescent="0.15">
      <c r="A369" s="369" t="str">
        <f t="shared" si="5"/>
        <v/>
      </c>
      <c r="B369" s="369"/>
      <c r="C369" s="369"/>
      <c r="D369" s="369"/>
      <c r="E369" s="369"/>
      <c r="F369" s="369"/>
    </row>
    <row r="370" spans="1:6" ht="198.95" customHeight="1" x14ac:dyDescent="0.15">
      <c r="A370" s="369" t="str">
        <f t="shared" si="5"/>
        <v/>
      </c>
      <c r="B370" s="369"/>
      <c r="C370" s="369"/>
      <c r="D370" s="369"/>
      <c r="E370" s="369"/>
      <c r="F370" s="369"/>
    </row>
    <row r="371" spans="1:6" ht="198.95" customHeight="1" x14ac:dyDescent="0.15">
      <c r="A371" s="369" t="str">
        <f t="shared" si="5"/>
        <v/>
      </c>
      <c r="B371" s="369"/>
      <c r="C371" s="369"/>
      <c r="D371" s="369"/>
      <c r="E371" s="369"/>
      <c r="F371" s="369"/>
    </row>
    <row r="372" spans="1:6" ht="198.95" customHeight="1" x14ac:dyDescent="0.15">
      <c r="A372" s="369" t="str">
        <f t="shared" si="5"/>
        <v/>
      </c>
      <c r="B372" s="369"/>
      <c r="C372" s="369"/>
      <c r="D372" s="369"/>
      <c r="E372" s="369"/>
      <c r="F372" s="369"/>
    </row>
    <row r="373" spans="1:6" ht="198.95" customHeight="1" x14ac:dyDescent="0.15">
      <c r="A373" s="369" t="str">
        <f t="shared" si="5"/>
        <v/>
      </c>
      <c r="B373" s="369"/>
      <c r="C373" s="369"/>
      <c r="D373" s="369"/>
      <c r="E373" s="369"/>
      <c r="F373" s="369"/>
    </row>
    <row r="374" spans="1:6" ht="198.95" customHeight="1" x14ac:dyDescent="0.15">
      <c r="A374" s="369" t="str">
        <f t="shared" si="5"/>
        <v/>
      </c>
      <c r="B374" s="369"/>
      <c r="C374" s="369"/>
      <c r="D374" s="369"/>
      <c r="E374" s="369"/>
      <c r="F374" s="369"/>
    </row>
    <row r="375" spans="1:6" ht="198.95" customHeight="1" x14ac:dyDescent="0.15">
      <c r="A375" s="369" t="str">
        <f t="shared" si="5"/>
        <v/>
      </c>
      <c r="B375" s="369"/>
      <c r="C375" s="369"/>
      <c r="D375" s="369"/>
      <c r="E375" s="369"/>
      <c r="F375" s="369"/>
    </row>
    <row r="376" spans="1:6" ht="198.95" customHeight="1" x14ac:dyDescent="0.15">
      <c r="A376" s="369" t="str">
        <f t="shared" si="5"/>
        <v/>
      </c>
      <c r="B376" s="369"/>
      <c r="C376" s="369"/>
      <c r="D376" s="369"/>
      <c r="E376" s="369"/>
      <c r="F376" s="369"/>
    </row>
    <row r="377" spans="1:6" ht="198.95" customHeight="1" x14ac:dyDescent="0.15">
      <c r="A377" s="369" t="str">
        <f t="shared" si="5"/>
        <v/>
      </c>
      <c r="B377" s="369"/>
      <c r="C377" s="369"/>
      <c r="D377" s="369"/>
      <c r="E377" s="369"/>
      <c r="F377" s="369"/>
    </row>
    <row r="378" spans="1:6" ht="198.95" customHeight="1" x14ac:dyDescent="0.15">
      <c r="A378" s="369" t="str">
        <f t="shared" si="5"/>
        <v/>
      </c>
      <c r="B378" s="369"/>
      <c r="C378" s="369"/>
      <c r="D378" s="369"/>
      <c r="E378" s="369"/>
      <c r="F378" s="369"/>
    </row>
    <row r="379" spans="1:6" ht="198.95" customHeight="1" x14ac:dyDescent="0.15">
      <c r="A379" s="369" t="str">
        <f t="shared" si="5"/>
        <v/>
      </c>
      <c r="B379" s="369"/>
      <c r="C379" s="369"/>
      <c r="D379" s="369"/>
      <c r="E379" s="369"/>
      <c r="F379" s="369"/>
    </row>
    <row r="380" spans="1:6" ht="198.95" customHeight="1" x14ac:dyDescent="0.15">
      <c r="A380" s="369" t="str">
        <f t="shared" si="5"/>
        <v/>
      </c>
      <c r="B380" s="369"/>
      <c r="C380" s="369"/>
      <c r="D380" s="369"/>
      <c r="E380" s="369"/>
      <c r="F380" s="369"/>
    </row>
    <row r="381" spans="1:6" ht="198.95" customHeight="1" x14ac:dyDescent="0.15">
      <c r="A381" s="369" t="str">
        <f t="shared" si="5"/>
        <v/>
      </c>
      <c r="B381" s="369"/>
      <c r="C381" s="369"/>
      <c r="D381" s="369"/>
      <c r="E381" s="369"/>
      <c r="F381" s="369"/>
    </row>
    <row r="382" spans="1:6" ht="198.95" customHeight="1" x14ac:dyDescent="0.15">
      <c r="A382" s="369" t="str">
        <f t="shared" si="5"/>
        <v/>
      </c>
      <c r="B382" s="369"/>
      <c r="C382" s="369"/>
      <c r="D382" s="369"/>
      <c r="E382" s="369"/>
      <c r="F382" s="369"/>
    </row>
    <row r="383" spans="1:6" ht="198.95" customHeight="1" x14ac:dyDescent="0.15">
      <c r="A383" s="369" t="str">
        <f t="shared" si="5"/>
        <v/>
      </c>
      <c r="B383" s="369"/>
      <c r="C383" s="369"/>
      <c r="D383" s="369"/>
      <c r="E383" s="369"/>
      <c r="F383" s="369"/>
    </row>
    <row r="384" spans="1:6" ht="198.95" customHeight="1" x14ac:dyDescent="0.15">
      <c r="A384" s="369" t="str">
        <f t="shared" si="5"/>
        <v/>
      </c>
      <c r="B384" s="369"/>
      <c r="C384" s="369"/>
      <c r="D384" s="369"/>
      <c r="E384" s="369"/>
      <c r="F384" s="369"/>
    </row>
    <row r="385" spans="1:6" ht="198.95" customHeight="1" x14ac:dyDescent="0.15">
      <c r="A385" s="369" t="str">
        <f t="shared" si="5"/>
        <v/>
      </c>
      <c r="B385" s="369"/>
      <c r="C385" s="369"/>
      <c r="D385" s="369"/>
      <c r="E385" s="369"/>
      <c r="F385" s="369"/>
    </row>
    <row r="386" spans="1:6" ht="198.95" customHeight="1" x14ac:dyDescent="0.15">
      <c r="A386" s="369" t="str">
        <f t="shared" si="5"/>
        <v/>
      </c>
      <c r="B386" s="369"/>
      <c r="C386" s="369"/>
      <c r="D386" s="369"/>
      <c r="E386" s="369"/>
      <c r="F386" s="369"/>
    </row>
    <row r="387" spans="1:6" ht="198.95" customHeight="1" x14ac:dyDescent="0.15">
      <c r="A387" s="369" t="str">
        <f t="shared" si="5"/>
        <v/>
      </c>
      <c r="B387" s="369"/>
      <c r="C387" s="369"/>
      <c r="D387" s="369"/>
      <c r="E387" s="369"/>
      <c r="F387" s="369"/>
    </row>
    <row r="388" spans="1:6" ht="198.95" customHeight="1" x14ac:dyDescent="0.15">
      <c r="A388" s="369" t="str">
        <f t="shared" si="5"/>
        <v/>
      </c>
      <c r="B388" s="369"/>
      <c r="C388" s="369"/>
      <c r="D388" s="369"/>
      <c r="E388" s="369"/>
      <c r="F388" s="369"/>
    </row>
    <row r="389" spans="1:6" ht="198.95" customHeight="1" x14ac:dyDescent="0.15">
      <c r="A389" s="369" t="str">
        <f t="shared" ref="A389:A400" si="6">IF(B389="","",A388+1)</f>
        <v/>
      </c>
      <c r="B389" s="369"/>
      <c r="C389" s="369"/>
      <c r="D389" s="369"/>
      <c r="E389" s="369"/>
      <c r="F389" s="369"/>
    </row>
    <row r="390" spans="1:6" ht="198.95" customHeight="1" x14ac:dyDescent="0.15">
      <c r="A390" s="369" t="str">
        <f t="shared" si="6"/>
        <v/>
      </c>
      <c r="B390" s="369"/>
      <c r="C390" s="369"/>
      <c r="D390" s="369"/>
      <c r="E390" s="369"/>
      <c r="F390" s="369"/>
    </row>
    <row r="391" spans="1:6" ht="198.95" customHeight="1" x14ac:dyDescent="0.15">
      <c r="A391" s="369" t="str">
        <f t="shared" si="6"/>
        <v/>
      </c>
      <c r="B391" s="369"/>
      <c r="C391" s="369"/>
      <c r="D391" s="369"/>
      <c r="E391" s="369"/>
      <c r="F391" s="369"/>
    </row>
    <row r="392" spans="1:6" ht="198.95" customHeight="1" x14ac:dyDescent="0.15">
      <c r="A392" s="369" t="str">
        <f t="shared" si="6"/>
        <v/>
      </c>
      <c r="B392" s="369"/>
      <c r="C392" s="369"/>
      <c r="D392" s="369"/>
      <c r="E392" s="369"/>
      <c r="F392" s="369"/>
    </row>
    <row r="393" spans="1:6" ht="198.95" customHeight="1" x14ac:dyDescent="0.15">
      <c r="A393" s="369" t="str">
        <f t="shared" si="6"/>
        <v/>
      </c>
      <c r="B393" s="369"/>
      <c r="C393" s="369"/>
      <c r="D393" s="369"/>
      <c r="E393" s="369"/>
      <c r="F393" s="369"/>
    </row>
    <row r="394" spans="1:6" ht="198.95" customHeight="1" x14ac:dyDescent="0.15">
      <c r="A394" s="369" t="str">
        <f t="shared" si="6"/>
        <v/>
      </c>
      <c r="B394" s="369"/>
      <c r="C394" s="369"/>
      <c r="D394" s="369"/>
      <c r="E394" s="369"/>
      <c r="F394" s="369"/>
    </row>
    <row r="395" spans="1:6" ht="198.95" customHeight="1" x14ac:dyDescent="0.15">
      <c r="A395" s="369" t="str">
        <f t="shared" si="6"/>
        <v/>
      </c>
      <c r="B395" s="369"/>
      <c r="C395" s="369"/>
      <c r="D395" s="369"/>
      <c r="E395" s="369"/>
      <c r="F395" s="369"/>
    </row>
    <row r="396" spans="1:6" ht="198.95" customHeight="1" x14ac:dyDescent="0.15">
      <c r="A396" s="369" t="str">
        <f t="shared" si="6"/>
        <v/>
      </c>
      <c r="B396" s="369"/>
      <c r="C396" s="369"/>
      <c r="D396" s="369"/>
      <c r="E396" s="369"/>
      <c r="F396" s="369"/>
    </row>
    <row r="397" spans="1:6" ht="198.95" customHeight="1" x14ac:dyDescent="0.15">
      <c r="A397" s="369" t="str">
        <f t="shared" si="6"/>
        <v/>
      </c>
      <c r="B397" s="369"/>
      <c r="C397" s="369"/>
      <c r="D397" s="369"/>
      <c r="E397" s="369"/>
      <c r="F397" s="369"/>
    </row>
    <row r="398" spans="1:6" ht="198.95" customHeight="1" x14ac:dyDescent="0.15">
      <c r="A398" s="369" t="str">
        <f t="shared" si="6"/>
        <v/>
      </c>
      <c r="B398" s="369"/>
      <c r="C398" s="369"/>
      <c r="D398" s="369"/>
      <c r="E398" s="369"/>
      <c r="F398" s="369"/>
    </row>
    <row r="399" spans="1:6" ht="198.95" customHeight="1" x14ac:dyDescent="0.15">
      <c r="A399" s="369" t="str">
        <f t="shared" si="6"/>
        <v/>
      </c>
      <c r="B399" s="369"/>
      <c r="C399" s="369"/>
      <c r="D399" s="369"/>
      <c r="E399" s="369"/>
      <c r="F399" s="369"/>
    </row>
    <row r="400" spans="1:6" ht="198.95" customHeight="1" x14ac:dyDescent="0.15">
      <c r="A400" s="369" t="str">
        <f t="shared" si="6"/>
        <v/>
      </c>
      <c r="B400" s="369"/>
      <c r="C400" s="369"/>
      <c r="D400" s="369"/>
      <c r="E400" s="369"/>
      <c r="F400" s="369"/>
    </row>
    <row r="401" spans="2:2" ht="21" x14ac:dyDescent="0.15">
      <c r="B401" s="694"/>
    </row>
    <row r="402" spans="2:2" ht="21" x14ac:dyDescent="0.15">
      <c r="B402" s="694"/>
    </row>
  </sheetData>
  <sheetProtection sheet="1" objects="1" scenarios="1"/>
  <autoFilter ref="A2:F400"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J1" zoomScale="70" zoomScaleSheetLayoutView="70" workbookViewId="0">
      <selection activeCell="AR1" sqref="AR1"/>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31" max="31" width="23.875" bestFit="1" customWidth="1"/>
    <col min="32" max="33" width="6.125" customWidth="1"/>
    <col min="36" max="36" width="51.875" bestFit="1" customWidth="1"/>
    <col min="37" max="37" width="12.5" customWidth="1"/>
    <col min="40" max="40" width="76.125" bestFit="1" customWidth="1"/>
    <col min="42" max="42" width="47.5" bestFit="1" customWidth="1"/>
    <col min="43" max="43" width="9" customWidth="1"/>
    <col min="44" max="44" width="30.5" customWidth="1"/>
    <col min="49" max="49" width="8.875" customWidth="1"/>
    <col min="50" max="50" width="17.125" bestFit="1" customWidth="1"/>
  </cols>
  <sheetData>
    <row r="1" spans="1:50" ht="15.75" customHeight="1" x14ac:dyDescent="0.15">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15">
      <c r="A14" s="22" t="s">
        <v>223</v>
      </c>
      <c r="B14">
        <v>1</v>
      </c>
      <c r="C14" s="22" t="s">
        <v>335</v>
      </c>
      <c r="D14" s="19">
        <v>3</v>
      </c>
      <c r="K14" s="130"/>
      <c r="L14" s="130"/>
      <c r="M14" s="174"/>
      <c r="N14" s="174"/>
      <c r="O14" s="443" t="s">
        <v>336</v>
      </c>
      <c r="P14" s="471">
        <v>11</v>
      </c>
      <c r="Q14" s="1027"/>
      <c r="R14" s="1027"/>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15">
      <c r="A15" s="22" t="s">
        <v>240</v>
      </c>
      <c r="B15">
        <v>2</v>
      </c>
      <c r="C15" s="22" t="s">
        <v>342</v>
      </c>
      <c r="D15" s="19">
        <v>4</v>
      </c>
      <c r="M15" s="174"/>
      <c r="N15" s="174"/>
      <c r="O15" s="445" t="s">
        <v>343</v>
      </c>
      <c r="P15" s="446">
        <v>12</v>
      </c>
      <c r="Q15" s="1027"/>
      <c r="R15" s="1027"/>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
      <c r="A16" s="23" t="s">
        <v>304</v>
      </c>
      <c r="B16" s="25">
        <v>3</v>
      </c>
      <c r="C16" s="22" t="s">
        <v>345</v>
      </c>
      <c r="D16" s="19">
        <v>5</v>
      </c>
      <c r="M16" s="131"/>
      <c r="N16" s="131"/>
      <c r="O16" s="445" t="s">
        <v>346</v>
      </c>
      <c r="P16" s="446">
        <v>13</v>
      </c>
      <c r="Q16" s="1027"/>
      <c r="R16" s="1027"/>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
      <c r="A17" s="17" t="s">
        <v>349</v>
      </c>
      <c r="B17" s="24"/>
      <c r="C17" s="22" t="s">
        <v>350</v>
      </c>
      <c r="D17" s="19">
        <v>6</v>
      </c>
      <c r="M17" s="131"/>
      <c r="N17" s="131"/>
      <c r="O17" s="445" t="s">
        <v>351</v>
      </c>
      <c r="P17" s="446">
        <v>14</v>
      </c>
      <c r="Q17" s="1027"/>
      <c r="R17" s="1027"/>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
      <c r="A18" s="22" t="s">
        <v>223</v>
      </c>
      <c r="B18">
        <v>1</v>
      </c>
      <c r="C18" s="23" t="s">
        <v>354</v>
      </c>
      <c r="D18" s="20">
        <v>7</v>
      </c>
      <c r="M18" s="131"/>
      <c r="N18" s="131"/>
      <c r="O18" s="445" t="s">
        <v>355</v>
      </c>
      <c r="P18" s="446">
        <v>15</v>
      </c>
      <c r="Q18" s="1027"/>
      <c r="R18" s="1027"/>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15">
      <c r="A19" s="22" t="s">
        <v>359</v>
      </c>
      <c r="B19">
        <v>2</v>
      </c>
      <c r="C19" s="17" t="s">
        <v>360</v>
      </c>
      <c r="D19" s="18"/>
      <c r="M19" s="131"/>
      <c r="N19" s="131"/>
      <c r="O19" s="445" t="s">
        <v>361</v>
      </c>
      <c r="P19" s="446">
        <v>16</v>
      </c>
      <c r="Q19" s="1027"/>
      <c r="R19" s="1027"/>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
      <c r="A20" s="23" t="s">
        <v>363</v>
      </c>
      <c r="B20" s="25">
        <v>3</v>
      </c>
      <c r="C20" s="22" t="s">
        <v>255</v>
      </c>
      <c r="D20" s="19">
        <v>1</v>
      </c>
      <c r="M20" s="131"/>
      <c r="N20" s="131"/>
      <c r="O20" s="445" t="s">
        <v>364</v>
      </c>
      <c r="P20" s="446">
        <v>17</v>
      </c>
      <c r="Q20" s="1027"/>
      <c r="R20" s="1027"/>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15">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15">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15">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15">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15">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15">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15">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15">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15">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15">
      <c r="A42" s="445" t="s">
        <v>367</v>
      </c>
      <c r="B42" s="446">
        <v>4</v>
      </c>
      <c r="C42" s="142" t="s">
        <v>335</v>
      </c>
      <c r="D42" s="142">
        <v>3</v>
      </c>
      <c r="W42" s="30"/>
      <c r="X42" s="30"/>
      <c r="Y42" s="126" t="s">
        <v>232</v>
      </c>
      <c r="Z42" s="127">
        <v>14</v>
      </c>
      <c r="AC42" s="22" t="s">
        <v>422</v>
      </c>
      <c r="AD42" s="19">
        <v>32</v>
      </c>
      <c r="AP42" s="120" t="s">
        <v>423</v>
      </c>
    </row>
    <row r="43" spans="1:43" ht="15.75" customHeight="1" x14ac:dyDescent="0.15">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
      <c r="A44" s="447" t="s">
        <v>425</v>
      </c>
      <c r="B44" s="448">
        <v>10</v>
      </c>
      <c r="C44" s="142" t="s">
        <v>297</v>
      </c>
      <c r="D44" s="142">
        <v>5</v>
      </c>
      <c r="W44" s="30"/>
      <c r="X44" s="30"/>
      <c r="Y44" s="126" t="s">
        <v>263</v>
      </c>
      <c r="Z44" s="127">
        <v>16</v>
      </c>
      <c r="AC44" s="22" t="s">
        <v>426</v>
      </c>
      <c r="AD44" s="19">
        <v>34</v>
      </c>
      <c r="AP44" t="s">
        <v>427</v>
      </c>
      <c r="AQ44">
        <v>14</v>
      </c>
    </row>
    <row r="45" spans="1:43" ht="17.25" x14ac:dyDescent="0.15">
      <c r="A45" s="443" t="s">
        <v>428</v>
      </c>
      <c r="B45" s="444"/>
      <c r="C45" s="142" t="s">
        <v>379</v>
      </c>
      <c r="D45" s="142">
        <v>6</v>
      </c>
      <c r="W45" s="30"/>
      <c r="X45" s="30"/>
      <c r="Y45" s="126" t="s">
        <v>274</v>
      </c>
      <c r="Z45" s="127">
        <v>17</v>
      </c>
      <c r="AC45" s="22" t="s">
        <v>429</v>
      </c>
      <c r="AD45" s="19">
        <v>35</v>
      </c>
      <c r="AP45" t="s">
        <v>430</v>
      </c>
      <c r="AQ45">
        <v>15</v>
      </c>
    </row>
    <row r="46" spans="1:43" ht="18" thickBot="1" x14ac:dyDescent="0.2">
      <c r="A46" s="447" t="s">
        <v>425</v>
      </c>
      <c r="B46" s="448">
        <v>10</v>
      </c>
      <c r="C46" s="142" t="s">
        <v>431</v>
      </c>
      <c r="D46" s="142">
        <v>7</v>
      </c>
      <c r="W46" s="30"/>
      <c r="X46" s="30"/>
      <c r="Y46" s="103" t="s">
        <v>285</v>
      </c>
      <c r="Z46" s="99">
        <v>18</v>
      </c>
      <c r="AA46" s="51"/>
      <c r="AB46" s="51"/>
      <c r="AC46" s="318" t="s">
        <v>432</v>
      </c>
      <c r="AD46" s="320">
        <v>36</v>
      </c>
      <c r="AP46" t="s">
        <v>433</v>
      </c>
      <c r="AQ46">
        <v>16</v>
      </c>
    </row>
    <row r="47" spans="1:43" ht="17.25" x14ac:dyDescent="0.15">
      <c r="C47" s="142" t="s">
        <v>312</v>
      </c>
      <c r="D47" s="142">
        <v>8</v>
      </c>
      <c r="W47" s="30"/>
      <c r="X47" s="30"/>
      <c r="Y47" s="103" t="s">
        <v>292</v>
      </c>
      <c r="Z47" s="99">
        <v>19</v>
      </c>
      <c r="AA47" s="51"/>
      <c r="AB47" s="51"/>
      <c r="AC47" s="318" t="s">
        <v>434</v>
      </c>
      <c r="AD47" s="320">
        <v>37</v>
      </c>
      <c r="AP47" t="s">
        <v>435</v>
      </c>
      <c r="AQ47">
        <v>17</v>
      </c>
    </row>
    <row r="48" spans="1:43" ht="18" thickBot="1" x14ac:dyDescent="0.2">
      <c r="W48" s="30"/>
      <c r="X48" s="30"/>
      <c r="Y48" s="103" t="s">
        <v>301</v>
      </c>
      <c r="Z48" s="99">
        <v>20</v>
      </c>
      <c r="AA48" s="51"/>
      <c r="AB48" s="51"/>
      <c r="AC48" s="319" t="s">
        <v>436</v>
      </c>
      <c r="AD48" s="321">
        <v>38</v>
      </c>
      <c r="AP48" t="s">
        <v>437</v>
      </c>
      <c r="AQ48">
        <v>18</v>
      </c>
    </row>
    <row r="49" spans="23:43" ht="17.25" x14ac:dyDescent="0.15">
      <c r="W49" s="30"/>
      <c r="X49" s="30"/>
      <c r="Y49" s="103" t="s">
        <v>309</v>
      </c>
      <c r="Z49" s="99">
        <v>21</v>
      </c>
      <c r="AA49" s="51"/>
      <c r="AB49" s="51"/>
      <c r="AC49" s="51"/>
      <c r="AD49" s="51"/>
      <c r="AP49" t="s">
        <v>438</v>
      </c>
      <c r="AQ49">
        <v>19</v>
      </c>
    </row>
    <row r="50" spans="23:43" ht="17.25" x14ac:dyDescent="0.15">
      <c r="W50" s="30"/>
      <c r="X50" s="30"/>
      <c r="Y50" s="103" t="s">
        <v>315</v>
      </c>
      <c r="Z50" s="99">
        <v>22</v>
      </c>
      <c r="AA50" s="51"/>
      <c r="AB50" s="51"/>
      <c r="AC50" s="51"/>
      <c r="AD50" s="51"/>
      <c r="AP50" t="s">
        <v>439</v>
      </c>
      <c r="AQ50">
        <v>20</v>
      </c>
    </row>
    <row r="51" spans="23:43" ht="17.25" x14ac:dyDescent="0.15">
      <c r="W51" s="30"/>
      <c r="X51" s="30"/>
      <c r="Y51" s="103" t="s">
        <v>320</v>
      </c>
      <c r="Z51" s="99">
        <v>23</v>
      </c>
      <c r="AA51" s="51"/>
      <c r="AB51" s="51"/>
      <c r="AC51" s="51"/>
      <c r="AD51" s="51"/>
      <c r="AP51" t="s">
        <v>440</v>
      </c>
      <c r="AQ51">
        <v>21</v>
      </c>
    </row>
    <row r="52" spans="23:43" x14ac:dyDescent="0.15">
      <c r="Y52" s="103" t="s">
        <v>324</v>
      </c>
      <c r="Z52" s="99">
        <v>24</v>
      </c>
      <c r="AA52" s="51"/>
      <c r="AB52" s="51"/>
      <c r="AC52" s="51"/>
      <c r="AD52" s="51"/>
    </row>
    <row r="53" spans="23:43" x14ac:dyDescent="0.15">
      <c r="Y53" s="103" t="s">
        <v>332</v>
      </c>
      <c r="Z53" s="99">
        <v>25</v>
      </c>
      <c r="AA53" s="51"/>
      <c r="AB53" s="51"/>
      <c r="AC53" s="51"/>
      <c r="AD53" s="51"/>
    </row>
    <row r="54" spans="23:43" ht="14.25" thickBot="1" x14ac:dyDescent="0.2">
      <c r="Y54" s="23" t="s">
        <v>441</v>
      </c>
      <c r="Z54" s="171">
        <v>26</v>
      </c>
      <c r="AA54" s="51"/>
      <c r="AB54" s="51"/>
      <c r="AC54" s="51"/>
      <c r="AD54" s="51"/>
    </row>
    <row r="55" spans="23:43" ht="17.25" x14ac:dyDescent="0.15">
      <c r="W55" s="141" t="s">
        <v>442</v>
      </c>
      <c r="X55" s="165"/>
      <c r="Y55" s="141" t="s">
        <v>443</v>
      </c>
      <c r="Z55" s="166"/>
      <c r="AA55" s="449" t="s">
        <v>444</v>
      </c>
      <c r="AB55" s="496"/>
      <c r="AC55" s="136"/>
      <c r="AD55" s="136"/>
    </row>
    <row r="56" spans="23:43" x14ac:dyDescent="0.15">
      <c r="W56" s="103" t="s">
        <v>406</v>
      </c>
      <c r="X56" s="127">
        <v>27</v>
      </c>
      <c r="Y56" s="126" t="s">
        <v>406</v>
      </c>
      <c r="Z56" s="127">
        <v>27</v>
      </c>
      <c r="AA56" s="497" t="s">
        <v>406</v>
      </c>
      <c r="AB56" s="498">
        <v>27</v>
      </c>
      <c r="AC56" s="136"/>
      <c r="AD56" s="136"/>
    </row>
    <row r="57" spans="23:43" x14ac:dyDescent="0.15">
      <c r="W57" s="126" t="s">
        <v>409</v>
      </c>
      <c r="X57" s="127">
        <v>28</v>
      </c>
      <c r="Y57" s="126" t="s">
        <v>409</v>
      </c>
      <c r="Z57" s="127">
        <v>28</v>
      </c>
      <c r="AA57" s="497" t="s">
        <v>409</v>
      </c>
      <c r="AB57" s="498">
        <v>28</v>
      </c>
      <c r="AC57" s="136"/>
      <c r="AD57" s="136"/>
    </row>
    <row r="58" spans="23:43" x14ac:dyDescent="0.15">
      <c r="W58" s="126" t="s">
        <v>412</v>
      </c>
      <c r="X58" s="127">
        <v>29</v>
      </c>
      <c r="Y58" s="126" t="s">
        <v>412</v>
      </c>
      <c r="Z58" s="127">
        <v>29</v>
      </c>
      <c r="AA58" s="497" t="s">
        <v>412</v>
      </c>
      <c r="AB58" s="498">
        <v>29</v>
      </c>
      <c r="AC58" s="136"/>
      <c r="AD58" s="136"/>
    </row>
    <row r="59" spans="23:43" x14ac:dyDescent="0.15">
      <c r="W59" s="126" t="s">
        <v>417</v>
      </c>
      <c r="X59" s="127">
        <v>30</v>
      </c>
      <c r="Y59" s="126" t="s">
        <v>417</v>
      </c>
      <c r="Z59" s="127">
        <v>30</v>
      </c>
      <c r="AA59" s="497" t="s">
        <v>417</v>
      </c>
      <c r="AB59" s="498">
        <v>30</v>
      </c>
      <c r="AC59" s="136"/>
      <c r="AD59" s="136"/>
    </row>
    <row r="60" spans="23:43" x14ac:dyDescent="0.15">
      <c r="W60" s="126" t="s">
        <v>421</v>
      </c>
      <c r="X60" s="127">
        <v>31</v>
      </c>
      <c r="Y60" s="126" t="s">
        <v>421</v>
      </c>
      <c r="Z60" s="127">
        <v>31</v>
      </c>
      <c r="AA60" s="497" t="s">
        <v>421</v>
      </c>
      <c r="AB60" s="498">
        <v>31</v>
      </c>
      <c r="AC60" s="136"/>
      <c r="AD60" s="136"/>
    </row>
    <row r="61" spans="23:43" x14ac:dyDescent="0.15">
      <c r="W61" s="126" t="s">
        <v>422</v>
      </c>
      <c r="X61" s="127">
        <v>32</v>
      </c>
      <c r="Y61" s="126" t="s">
        <v>422</v>
      </c>
      <c r="Z61" s="127">
        <v>32</v>
      </c>
      <c r="AA61" s="497" t="s">
        <v>422</v>
      </c>
      <c r="AB61" s="498">
        <v>32</v>
      </c>
      <c r="AC61" s="136"/>
      <c r="AD61" s="136"/>
    </row>
    <row r="62" spans="23:43" x14ac:dyDescent="0.15">
      <c r="W62" s="126" t="s">
        <v>424</v>
      </c>
      <c r="X62" s="127">
        <v>33</v>
      </c>
      <c r="Y62" s="126" t="s">
        <v>424</v>
      </c>
      <c r="Z62" s="127">
        <v>33</v>
      </c>
      <c r="AA62" s="497" t="s">
        <v>424</v>
      </c>
      <c r="AB62" s="498">
        <v>33</v>
      </c>
      <c r="AC62" s="136"/>
      <c r="AD62" s="136"/>
    </row>
    <row r="63" spans="23:43" x14ac:dyDescent="0.15">
      <c r="W63" s="126" t="s">
        <v>426</v>
      </c>
      <c r="X63" s="127">
        <v>34</v>
      </c>
      <c r="Y63" s="126" t="s">
        <v>426</v>
      </c>
      <c r="Z63" s="127">
        <v>34</v>
      </c>
      <c r="AA63" s="497" t="s">
        <v>426</v>
      </c>
      <c r="AB63" s="498">
        <v>34</v>
      </c>
      <c r="AC63" s="136"/>
      <c r="AD63" s="136"/>
    </row>
    <row r="64" spans="23:43" x14ac:dyDescent="0.15">
      <c r="W64" s="126" t="s">
        <v>429</v>
      </c>
      <c r="X64" s="127">
        <v>35</v>
      </c>
      <c r="Y64" s="126" t="s">
        <v>429</v>
      </c>
      <c r="Z64" s="127">
        <v>35</v>
      </c>
      <c r="AA64" s="497" t="s">
        <v>429</v>
      </c>
      <c r="AB64" s="498">
        <v>35</v>
      </c>
      <c r="AC64" s="136"/>
      <c r="AD64" s="136"/>
    </row>
    <row r="65" spans="23:30" x14ac:dyDescent="0.15">
      <c r="W65" s="103" t="s">
        <v>432</v>
      </c>
      <c r="X65" s="127">
        <v>36</v>
      </c>
      <c r="Y65" s="126" t="s">
        <v>432</v>
      </c>
      <c r="Z65" s="127">
        <v>36</v>
      </c>
      <c r="AA65" s="497" t="s">
        <v>432</v>
      </c>
      <c r="AB65" s="498">
        <v>36</v>
      </c>
      <c r="AC65" s="136"/>
      <c r="AD65" s="136"/>
    </row>
    <row r="66" spans="23:30" x14ac:dyDescent="0.15">
      <c r="W66" s="126" t="s">
        <v>434</v>
      </c>
      <c r="X66" s="127">
        <v>37</v>
      </c>
      <c r="Y66" s="126" t="s">
        <v>434</v>
      </c>
      <c r="Z66" s="127">
        <v>37</v>
      </c>
      <c r="AA66" s="497" t="s">
        <v>434</v>
      </c>
      <c r="AB66" s="498">
        <v>37</v>
      </c>
      <c r="AC66" s="136"/>
      <c r="AD66" s="136"/>
    </row>
    <row r="67" spans="23:30" ht="14.25" thickBot="1" x14ac:dyDescent="0.2">
      <c r="W67" s="133" t="s">
        <v>436</v>
      </c>
      <c r="X67" s="140">
        <v>38</v>
      </c>
      <c r="Y67" s="133" t="s">
        <v>436</v>
      </c>
      <c r="Z67" s="140">
        <v>38</v>
      </c>
      <c r="AA67" s="499" t="s">
        <v>436</v>
      </c>
      <c r="AB67" s="500">
        <v>38</v>
      </c>
      <c r="AC67" s="136"/>
      <c r="AD67" s="136"/>
    </row>
    <row r="68" spans="23:30" ht="17.25" x14ac:dyDescent="0.15">
      <c r="W68" s="30"/>
      <c r="X68" s="30"/>
      <c r="Y68" s="135" t="s">
        <v>445</v>
      </c>
      <c r="Z68" s="170"/>
      <c r="AA68" s="174"/>
      <c r="AB68" s="174"/>
      <c r="AC68" s="174"/>
      <c r="AD68" s="174"/>
    </row>
    <row r="69" spans="23:30" ht="17.25" x14ac:dyDescent="0.15">
      <c r="W69" s="30"/>
      <c r="X69" s="30"/>
      <c r="Y69" s="126" t="s">
        <v>406</v>
      </c>
      <c r="Z69" s="127">
        <v>27</v>
      </c>
      <c r="AA69" s="136"/>
      <c r="AB69" s="136"/>
      <c r="AC69" s="136"/>
      <c r="AD69" s="136"/>
    </row>
    <row r="70" spans="23:30" ht="17.25" x14ac:dyDescent="0.15">
      <c r="W70" s="30"/>
      <c r="X70" s="30"/>
      <c r="Y70" s="126" t="s">
        <v>409</v>
      </c>
      <c r="Z70" s="127">
        <v>28</v>
      </c>
      <c r="AA70" s="136"/>
      <c r="AB70" s="136"/>
      <c r="AC70" s="136"/>
      <c r="AD70" s="136"/>
    </row>
    <row r="71" spans="23:30" ht="17.25" x14ac:dyDescent="0.15">
      <c r="W71" s="30"/>
      <c r="X71" s="30"/>
      <c r="Y71" s="126" t="s">
        <v>412</v>
      </c>
      <c r="Z71" s="127">
        <v>29</v>
      </c>
      <c r="AA71" s="136"/>
      <c r="AB71" s="136"/>
      <c r="AC71" s="136"/>
      <c r="AD71" s="136"/>
    </row>
    <row r="72" spans="23:30" ht="17.25" x14ac:dyDescent="0.15">
      <c r="W72" s="30"/>
      <c r="X72" s="30"/>
      <c r="Y72" s="126" t="s">
        <v>417</v>
      </c>
      <c r="Z72" s="127">
        <v>30</v>
      </c>
      <c r="AA72" s="136"/>
      <c r="AB72" s="136"/>
      <c r="AC72" s="136"/>
      <c r="AD72" s="136"/>
    </row>
    <row r="73" spans="23:30" ht="17.25" x14ac:dyDescent="0.15">
      <c r="W73" s="30"/>
      <c r="X73" s="30"/>
      <c r="Y73" s="103" t="s">
        <v>421</v>
      </c>
      <c r="Z73" s="127">
        <v>31</v>
      </c>
      <c r="AA73" s="136"/>
      <c r="AB73" s="136"/>
      <c r="AC73" s="136"/>
      <c r="AD73" s="136"/>
    </row>
    <row r="74" spans="23:30" ht="17.25" x14ac:dyDescent="0.15">
      <c r="W74" s="30"/>
      <c r="X74" s="30"/>
      <c r="Y74" s="103" t="s">
        <v>422</v>
      </c>
      <c r="Z74" s="127">
        <v>32</v>
      </c>
      <c r="AA74" s="136"/>
      <c r="AB74" s="136"/>
      <c r="AC74" s="136"/>
      <c r="AD74" s="136"/>
    </row>
    <row r="75" spans="23:30" ht="17.25" x14ac:dyDescent="0.15">
      <c r="W75" s="30"/>
      <c r="X75" s="30"/>
      <c r="Y75" s="103" t="s">
        <v>424</v>
      </c>
      <c r="Z75" s="127">
        <v>33</v>
      </c>
      <c r="AA75" s="136"/>
      <c r="AB75" s="136"/>
      <c r="AC75" s="136"/>
      <c r="AD75" s="136"/>
    </row>
    <row r="76" spans="23:30" ht="17.25" x14ac:dyDescent="0.15">
      <c r="W76" s="30"/>
      <c r="X76" s="30"/>
      <c r="Y76" s="103" t="s">
        <v>426</v>
      </c>
      <c r="Z76" s="127">
        <v>34</v>
      </c>
      <c r="AA76" s="136"/>
      <c r="AB76" s="136"/>
      <c r="AC76" s="136"/>
      <c r="AD76" s="136"/>
    </row>
    <row r="77" spans="23:30" ht="17.25" x14ac:dyDescent="0.15">
      <c r="W77" s="30"/>
      <c r="X77" s="30"/>
      <c r="Y77" s="103" t="s">
        <v>429</v>
      </c>
      <c r="Z77" s="127">
        <v>35</v>
      </c>
      <c r="AA77" s="136"/>
      <c r="AB77" s="136"/>
      <c r="AC77" s="136"/>
      <c r="AD77" s="136"/>
    </row>
    <row r="78" spans="23:30" ht="17.25" x14ac:dyDescent="0.15">
      <c r="W78" s="30"/>
      <c r="X78" s="30"/>
      <c r="Y78" s="103" t="s">
        <v>432</v>
      </c>
      <c r="Z78" s="127">
        <v>36</v>
      </c>
      <c r="AA78" s="136"/>
      <c r="AB78" s="136"/>
      <c r="AC78" s="136"/>
      <c r="AD78" s="136"/>
    </row>
    <row r="79" spans="23:30" x14ac:dyDescent="0.15">
      <c r="Y79" s="103" t="s">
        <v>434</v>
      </c>
      <c r="Z79" s="127">
        <v>37</v>
      </c>
      <c r="AA79" s="136"/>
      <c r="AB79" s="136"/>
      <c r="AC79" s="136"/>
      <c r="AD79" s="136"/>
    </row>
    <row r="80" spans="23:30" x14ac:dyDescent="0.15">
      <c r="Y80" s="103" t="s">
        <v>436</v>
      </c>
      <c r="Z80" s="127">
        <v>38</v>
      </c>
      <c r="AA80" s="136"/>
      <c r="AB80" s="136"/>
      <c r="AC80" s="136"/>
      <c r="AD80" s="136"/>
    </row>
    <row r="81" spans="25:30" ht="14.25" thickBot="1" x14ac:dyDescent="0.2">
      <c r="Y81" s="23" t="s">
        <v>446</v>
      </c>
      <c r="Z81" s="171">
        <v>39</v>
      </c>
      <c r="AA81" s="51"/>
      <c r="AB81" s="51"/>
      <c r="AC81" s="51"/>
      <c r="AD81" s="51"/>
    </row>
    <row r="114" spans="27:30" x14ac:dyDescent="0.15">
      <c r="AA114" s="304"/>
      <c r="AB114" s="304"/>
      <c r="AC114" s="304"/>
      <c r="AD114" s="304"/>
    </row>
    <row r="115" spans="27:30" x14ac:dyDescent="0.15">
      <c r="AA115" s="304"/>
      <c r="AB115" s="304"/>
      <c r="AC115" s="304"/>
      <c r="AD115" s="304"/>
    </row>
    <row r="116" spans="27:30" x14ac:dyDescent="0.15">
      <c r="AA116" s="304"/>
      <c r="AB116" s="304"/>
      <c r="AC116" s="304"/>
      <c r="AD116" s="304"/>
    </row>
    <row r="117" spans="27:30" x14ac:dyDescent="0.15">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orientation="portrait"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R71" zoomScale="70" zoomScaleNormal="70" workbookViewId="0">
      <selection activeCell="AQ78" sqref="AQ78"/>
    </sheetView>
  </sheetViews>
  <sheetFormatPr defaultColWidth="8.875" defaultRowHeight="13.5" x14ac:dyDescent="0.15"/>
  <cols>
    <col min="2" max="2" width="10.125" bestFit="1" customWidth="1"/>
    <col min="9" max="9" width="8.875" customWidth="1"/>
    <col min="25" max="25" width="9"/>
    <col min="36" max="36" width="9"/>
    <col min="45" max="45" width="23.5" customWidth="1"/>
    <col min="57" max="57" width="23.875" bestFit="1" customWidth="1"/>
  </cols>
  <sheetData>
    <row r="68" spans="2:56" ht="14.25" thickBot="1" x14ac:dyDescent="0.2"/>
    <row r="69" spans="2:56" ht="18" customHeight="1" thickBot="1" x14ac:dyDescent="0.2">
      <c r="C69" s="1035" t="s">
        <v>96</v>
      </c>
      <c r="D69" s="1043" t="s">
        <v>97</v>
      </c>
      <c r="E69" s="1046" t="s">
        <v>98</v>
      </c>
      <c r="F69" s="1047" t="s">
        <v>99</v>
      </c>
      <c r="G69" s="1013" t="s">
        <v>100</v>
      </c>
      <c r="H69" s="1013" t="s">
        <v>447</v>
      </c>
      <c r="I69" s="860" t="s">
        <v>102</v>
      </c>
      <c r="J69" s="860" t="s">
        <v>448</v>
      </c>
      <c r="K69" s="860" t="s">
        <v>104</v>
      </c>
      <c r="L69" s="934" t="s">
        <v>449</v>
      </c>
      <c r="M69" s="843"/>
      <c r="N69" s="843"/>
      <c r="O69" s="843"/>
      <c r="P69" s="59"/>
      <c r="Q69" s="173" t="s">
        <v>106</v>
      </c>
      <c r="R69" s="60"/>
      <c r="S69" s="60"/>
      <c r="T69" s="60"/>
      <c r="U69" s="60"/>
      <c r="V69" s="60"/>
      <c r="W69" s="60"/>
      <c r="X69" s="60"/>
      <c r="Y69" s="501"/>
      <c r="Z69" s="278" t="s">
        <v>450</v>
      </c>
      <c r="AA69" s="1038" t="s">
        <v>108</v>
      </c>
      <c r="AB69" s="937" t="s">
        <v>109</v>
      </c>
      <c r="AC69" s="937" t="s">
        <v>110</v>
      </c>
      <c r="AD69" s="860" t="s">
        <v>111</v>
      </c>
      <c r="AE69" s="1013" t="s">
        <v>451</v>
      </c>
      <c r="AF69" s="1013" t="s">
        <v>452</v>
      </c>
      <c r="AG69" s="1013" t="s">
        <v>198</v>
      </c>
      <c r="AH69" s="860" t="s">
        <v>115</v>
      </c>
      <c r="AI69" s="860" t="s">
        <v>453</v>
      </c>
      <c r="AJ69" s="860" t="s">
        <v>454</v>
      </c>
      <c r="AK69" s="860" t="s">
        <v>455</v>
      </c>
      <c r="AL69" s="860" t="s">
        <v>456</v>
      </c>
      <c r="AM69" s="860" t="s">
        <v>457</v>
      </c>
      <c r="AN69" s="860" t="s">
        <v>458</v>
      </c>
      <c r="AO69" s="860" t="s">
        <v>459</v>
      </c>
      <c r="AP69" s="860" t="s">
        <v>460</v>
      </c>
      <c r="AQ69" s="928" t="s">
        <v>123</v>
      </c>
      <c r="AR69" s="104"/>
      <c r="AS69" s="104"/>
      <c r="AT69" s="104"/>
      <c r="AU69" s="104"/>
      <c r="AV69" s="104"/>
      <c r="AW69" s="104"/>
      <c r="AX69" s="104"/>
      <c r="AY69" s="104"/>
      <c r="AZ69" s="104"/>
      <c r="BA69" s="104"/>
      <c r="BB69" s="104"/>
      <c r="BC69" s="104"/>
      <c r="BD69" s="104"/>
    </row>
    <row r="70" spans="2:56" ht="18" customHeight="1" thickBot="1" x14ac:dyDescent="0.2">
      <c r="C70" s="1036"/>
      <c r="D70" s="1044"/>
      <c r="E70" s="724"/>
      <c r="F70" s="747"/>
      <c r="G70" s="1000"/>
      <c r="H70" s="1000"/>
      <c r="I70" s="721"/>
      <c r="J70" s="721"/>
      <c r="K70" s="721"/>
      <c r="L70" s="756"/>
      <c r="M70" s="844"/>
      <c r="N70" s="844"/>
      <c r="O70" s="844"/>
      <c r="P70" s="1041" t="s">
        <v>461</v>
      </c>
      <c r="Q70" s="721" t="s">
        <v>167</v>
      </c>
      <c r="R70" s="1042" t="s">
        <v>168</v>
      </c>
      <c r="S70" s="397"/>
      <c r="T70" s="397"/>
      <c r="U70" s="397"/>
      <c r="V70" s="398"/>
      <c r="W70" s="671"/>
      <c r="X70" s="671"/>
      <c r="Y70" s="1032" t="s">
        <v>169</v>
      </c>
      <c r="Z70" s="1032" t="s">
        <v>462</v>
      </c>
      <c r="AA70" s="1039"/>
      <c r="AB70" s="722"/>
      <c r="AC70" s="722"/>
      <c r="AD70" s="721"/>
      <c r="AE70" s="1000"/>
      <c r="AF70" s="1000"/>
      <c r="AG70" s="1000"/>
      <c r="AH70" s="721"/>
      <c r="AI70" s="721"/>
      <c r="AJ70" s="721"/>
      <c r="AK70" s="721"/>
      <c r="AL70" s="721"/>
      <c r="AM70" s="721"/>
      <c r="AN70" s="721"/>
      <c r="AO70" s="721"/>
      <c r="AP70" s="721"/>
      <c r="AQ70" s="1030"/>
      <c r="AR70" s="104"/>
      <c r="AS70" s="104"/>
      <c r="AT70" s="104"/>
      <c r="AU70" s="104"/>
      <c r="AV70" s="104"/>
      <c r="AW70" s="104"/>
      <c r="AX70" s="104"/>
      <c r="AY70" s="104"/>
      <c r="AZ70" s="104"/>
      <c r="BA70" s="104"/>
      <c r="BB70" s="104"/>
      <c r="BC70" s="104"/>
      <c r="BD70" s="104"/>
    </row>
    <row r="71" spans="2:56" ht="18" thickBot="1" x14ac:dyDescent="0.2">
      <c r="C71" s="1036"/>
      <c r="D71" s="1044"/>
      <c r="E71" s="724"/>
      <c r="F71" s="747"/>
      <c r="G71" s="1000"/>
      <c r="H71" s="1000"/>
      <c r="I71" s="721"/>
      <c r="J71" s="721"/>
      <c r="K71" s="721"/>
      <c r="L71" s="756"/>
      <c r="M71" s="844"/>
      <c r="N71" s="844"/>
      <c r="O71" s="844"/>
      <c r="P71" s="722"/>
      <c r="Q71" s="721"/>
      <c r="R71" s="756"/>
      <c r="S71" s="277" t="s">
        <v>463</v>
      </c>
      <c r="T71" s="1028" t="s">
        <v>171</v>
      </c>
      <c r="U71" s="1029"/>
      <c r="V71" s="277" t="s">
        <v>172</v>
      </c>
      <c r="W71" s="300" t="s">
        <v>173</v>
      </c>
      <c r="X71" s="300" t="s">
        <v>464</v>
      </c>
      <c r="Y71" s="1033"/>
      <c r="Z71" s="1033"/>
      <c r="AA71" s="1039"/>
      <c r="AB71" s="722"/>
      <c r="AC71" s="722"/>
      <c r="AD71" s="721"/>
      <c r="AE71" s="1000"/>
      <c r="AF71" s="1000"/>
      <c r="AG71" s="1000"/>
      <c r="AH71" s="721"/>
      <c r="AI71" s="721"/>
      <c r="AJ71" s="721"/>
      <c r="AK71" s="721"/>
      <c r="AL71" s="721"/>
      <c r="AM71" s="721"/>
      <c r="AN71" s="721"/>
      <c r="AO71" s="721"/>
      <c r="AP71" s="721"/>
      <c r="AQ71" s="1030"/>
      <c r="AR71" s="104"/>
      <c r="AS71" s="104"/>
      <c r="AT71" s="104"/>
      <c r="AU71" s="104"/>
      <c r="AV71" s="104"/>
      <c r="AW71" s="104"/>
      <c r="AX71" s="104"/>
      <c r="AY71" s="104"/>
      <c r="AZ71" s="104"/>
      <c r="BA71" s="104"/>
      <c r="BB71" s="104"/>
      <c r="BC71" s="104"/>
      <c r="BD71" s="104"/>
    </row>
    <row r="72" spans="2:56" ht="110.25" thickBot="1" x14ac:dyDescent="0.2">
      <c r="C72" s="1037"/>
      <c r="D72" s="1045"/>
      <c r="E72" s="725"/>
      <c r="F72" s="748"/>
      <c r="G72" s="1001"/>
      <c r="H72" s="1001"/>
      <c r="I72" s="861"/>
      <c r="J72" s="861"/>
      <c r="K72" s="861"/>
      <c r="L72" s="845"/>
      <c r="M72" s="846"/>
      <c r="N72" s="846"/>
      <c r="O72" s="846"/>
      <c r="P72" s="723"/>
      <c r="Q72" s="861"/>
      <c r="R72" s="61" t="s">
        <v>175</v>
      </c>
      <c r="S72" s="278" t="s">
        <v>465</v>
      </c>
      <c r="T72" s="278" t="s">
        <v>466</v>
      </c>
      <c r="U72" s="278" t="s">
        <v>467</v>
      </c>
      <c r="V72" s="278" t="s">
        <v>468</v>
      </c>
      <c r="W72" s="299" t="s">
        <v>469</v>
      </c>
      <c r="X72" s="299" t="s">
        <v>470</v>
      </c>
      <c r="Y72" s="61" t="s">
        <v>182</v>
      </c>
      <c r="Z72" s="1034"/>
      <c r="AA72" s="1040"/>
      <c r="AB72" s="723"/>
      <c r="AC72" s="723"/>
      <c r="AD72" s="861"/>
      <c r="AE72" s="1001"/>
      <c r="AF72" s="1001"/>
      <c r="AG72" s="1001"/>
      <c r="AH72" s="861"/>
      <c r="AI72" s="861"/>
      <c r="AJ72" s="861"/>
      <c r="AK72" s="861"/>
      <c r="AL72" s="861"/>
      <c r="AM72" s="861"/>
      <c r="AN72" s="861"/>
      <c r="AO72" s="861"/>
      <c r="AP72" s="861"/>
      <c r="AQ72" s="1031"/>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 customHeight="1" x14ac:dyDescent="0.15">
      <c r="B73" s="37" t="s">
        <v>479</v>
      </c>
      <c r="C73" s="237">
        <v>1</v>
      </c>
      <c r="D73" s="305">
        <f>IFERROR(VLOOKUP(実施計画様式!D75,―!A$38:B$40,2,FALSE),0)</f>
        <v>4</v>
      </c>
      <c r="E73" s="306">
        <f>IFERROR(VLOOKUP(実施計画様式!E75,―!$C$40:$D$47,2,FALSE),0)</f>
        <v>2</v>
      </c>
      <c r="F73" s="237">
        <f>IFERROR(VLOOKUP(実施計画様式!F75,―!$E$2:$F$2,2,FALSE),0)</f>
        <v>2</v>
      </c>
      <c r="G73" s="237">
        <f>IFERROR(VLOOKUP(実施計画様式!G75,―!$G$2:$H$2,2,FALSE),0)</f>
        <v>2</v>
      </c>
      <c r="H73" s="237">
        <f>IFERROR(VLOOKUP(実施計画様式!H75,―!$I$2:$J$2,2,FALSE),0)</f>
        <v>2</v>
      </c>
      <c r="I73" s="237"/>
      <c r="J73" s="237">
        <f>IFERROR(VLOOKUP(実施計画様式!J75,―!$K$4:$L$8,2,FALSE),0)</f>
        <v>2</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24</v>
      </c>
      <c r="AF73" s="237"/>
      <c r="AG73" s="237">
        <f>IFERROR(VLOOKUP(実施計画様式!AG75,―!$AH$2:$AI$40,2,FALSE),0)</f>
        <v>35</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 customHeight="1" x14ac:dyDescent="0.15">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 customHeight="1" x14ac:dyDescent="0.15">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 customHeight="1" x14ac:dyDescent="0.15">
      <c r="B76" s="37" t="s">
        <v>482</v>
      </c>
      <c r="C76" s="237">
        <v>4</v>
      </c>
      <c r="D76" s="238">
        <f>IFERROR(VLOOKUP(実施計画様式!D78,―!A$38:B$40,2,FALSE),0)</f>
        <v>0</v>
      </c>
      <c r="E76" s="237">
        <f>IFERROR(VLOOKUP(実施計画様式!E78,―!$C$40:$D$47,2,FALSE),0)</f>
        <v>0</v>
      </c>
      <c r="F76" s="237">
        <f>IFERROR(VLOOKUP(実施計画様式!F78,―!$E$2:$F$2,2,FALSE),0)</f>
        <v>0</v>
      </c>
      <c r="G76" s="237">
        <f>IFERROR(VLOOKUP(実施計画様式!G78,―!$G$2:$H$2,2,FALSE),0)</f>
        <v>0</v>
      </c>
      <c r="H76" s="237">
        <f>IFERROR(VLOOKUP(実施計画様式!H78,―!$I$2:$J$2,2,FALSE),0)</f>
        <v>0</v>
      </c>
      <c r="I76" s="237"/>
      <c r="J76" s="237">
        <f>IFERROR(VLOOKUP(実施計画様式!J78,―!$K$4:$L$8,2,FALSE),0)</f>
        <v>0</v>
      </c>
      <c r="K76" s="237">
        <f>IFERROR(VLOOKUP(実施計画様式!K78,―!$M$2:$N$2,2,FALSE),0)</f>
        <v>0</v>
      </c>
      <c r="L76" s="237">
        <v>99</v>
      </c>
      <c r="M76" s="237"/>
      <c r="N76" s="237"/>
      <c r="O76" s="237"/>
      <c r="P76" s="237"/>
      <c r="Q76" s="237"/>
      <c r="R76" s="237"/>
      <c r="S76" s="237"/>
      <c r="T76" s="237"/>
      <c r="U76" s="237"/>
      <c r="V76" s="237"/>
      <c r="W76" s="237"/>
      <c r="X76" s="237"/>
      <c r="Y76" s="237"/>
      <c r="Z76" s="237"/>
      <c r="AA76" s="237"/>
      <c r="AB76" s="237">
        <f>IFERROR(VLOOKUP(実施計画様式!AB78,―!$Q$2:$R$3,2,FALSE),0)</f>
        <v>0</v>
      </c>
      <c r="AC76" s="237">
        <f>IFERROR(VLOOKUP(実施計画様式!AC78,―!$S$2:$T$3,2,FALSE),0)</f>
        <v>0</v>
      </c>
      <c r="AD76" s="237">
        <f>IFERROR(VLOOKUP(実施計画様式!AD78,―!$U$2:$V$3,2,FALSE),0)</f>
        <v>0</v>
      </c>
      <c r="AE76" s="237">
        <f>IFERROR(VLOOKUP(実施計画様式!AE78,―!$AH$2:$AI$40,2,FALSE),0)</f>
        <v>0</v>
      </c>
      <c r="AF76" s="237"/>
      <c r="AG76" s="237">
        <f>IFERROR(VLOOKUP(実施計画様式!AG78,―!$AH$2:$AI$40,2,FALSE),0)</f>
        <v>0</v>
      </c>
      <c r="AH76" s="237"/>
      <c r="AI76" s="237"/>
      <c r="AJ76" s="237">
        <f>IFERROR(VLOOKUP(実施計画様式!AJ78,参考資料1_対象分野リスト!$C$3:$D$64,2,FALSE),0)</f>
        <v>0</v>
      </c>
      <c r="AK76" s="237"/>
      <c r="AL76" s="237"/>
      <c r="AM76" s="237"/>
      <c r="AN76" s="237"/>
      <c r="AO76" s="237"/>
      <c r="AP76" s="237"/>
      <c r="AQ76" s="23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237" t="str">
        <f>IF(実施計画様式!F78="","",IF(PRODUCT(D76:AQ76)=0,"error",""))</f>
        <v/>
      </c>
    </row>
    <row r="77" spans="2:56" x14ac:dyDescent="0.15">
      <c r="B77" s="37" t="s">
        <v>483</v>
      </c>
      <c r="C77">
        <v>5</v>
      </c>
      <c r="D77" s="22">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1</v>
      </c>
      <c r="AD77">
        <f>IFERROR(VLOOKUP(実施計画様式!AD79,―!$U$2:$V$3,2,FALSE),0)</f>
        <v>1</v>
      </c>
      <c r="AE77">
        <f>IFERROR(VLOOKUP(実施計画様式!AE79,―!$AH$2:$AI$40,2,FALSE),0)</f>
        <v>36</v>
      </c>
      <c r="AF77">
        <f>IFERROR(VLOOKUP(実施計画様式!AF79,―!$AH$2:$AI$40,2,FALSE),0)</f>
        <v>36</v>
      </c>
      <c r="AG77">
        <f>IFERROR(VLOOKUP(実施計画様式!AG79,―!$AH$2:$AI$40,2,FALSE),0)</f>
        <v>38</v>
      </c>
      <c r="AJ77">
        <f>IFERROR(VLOOKUP(実施計画様式!AJ79,参考資料1_対象分野リスト!$C$29:$D$111,2,FALSE),0)</f>
        <v>43</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IF(D77=4,"",IF(D77=8,"",IF(D77=10,"支援開始時期_R7_通常","")))</f>
        <v>支援開始時期_R7_通常</v>
      </c>
      <c r="BD77" s="107" t="str">
        <f>IF(実施計画様式!F79="","",IF(PRODUCT(D77:AE77)* PRODUCT(AG77:AQ77)=0,"error",""))</f>
        <v/>
      </c>
    </row>
    <row r="78" spans="2:56" x14ac:dyDescent="0.15">
      <c r="C78">
        <v>6</v>
      </c>
      <c r="D78" s="22">
        <f>IFERROR(VLOOKUP(実施計画様式!D80,―!A$42:B$44,2,FALSE),0)</f>
        <v>8</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3</v>
      </c>
      <c r="K78">
        <f>IFERROR(VLOOKUP(実施計画様式!K80,―!$M$2:$N$2,2,FALSE),0)</f>
        <v>2</v>
      </c>
      <c r="L78">
        <f>IFERROR(VLOOKUP(実施計画様式!L80,―!$O$2:$P$24,2,FALSE),0)</f>
        <v>3</v>
      </c>
      <c r="AB78">
        <f>IFERROR(VLOOKUP(実施計画様式!AB80,―!$Q$2:$R$3,2,FALSE),0)</f>
        <v>1</v>
      </c>
      <c r="AC78">
        <f>IFERROR(VLOOKUP(実施計画様式!AC80,―!$S$2:$T$3,2,FALSE),0)</f>
        <v>1</v>
      </c>
      <c r="AD78">
        <f>IFERROR(VLOOKUP(実施計画様式!AD80,―!$U$2:$V$3,2,FALSE),0)</f>
        <v>1</v>
      </c>
      <c r="AE78">
        <f>IFERROR(VLOOKUP(実施計画様式!AE80,―!$AH$2:$AI$40,2,FALSE),0)</f>
        <v>27</v>
      </c>
      <c r="AF78">
        <f>IFERROR(VLOOKUP(実施計画様式!AF80,―!$AH$2:$AI$40,2,FALSE),0)</f>
        <v>0</v>
      </c>
      <c r="AG78">
        <f>IFERROR(VLOOKUP(実施計画様式!AG80,―!$AH$2:$AI$40,2,FALSE),0)</f>
        <v>38</v>
      </c>
      <c r="AJ78">
        <f>IFERROR(VLOOKUP(実施計画様式!AJ80,参考資料1_対象分野リスト!$C$29:$D$111,2,FALSE),0)</f>
        <v>1</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予算区分_R7_のみ</v>
      </c>
      <c r="AV78" t="str">
        <f>IF(D78=4,"経済対策との関係_R6",IF(D78=8,"経済対策との関係_R7予備",IF(D78=10,"経済対策との関係_R7補正","")))</f>
        <v>経済対策との関係_R7予備</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15">
      <c r="C79">
        <v>7</v>
      </c>
      <c r="D79" s="22">
        <f>IFERROR(VLOOKUP(実施計画様式!D81,―!A$42:B$44,2,FALSE),0)</f>
        <v>0</v>
      </c>
      <c r="E79">
        <f>IFERROR(VLOOKUP(実施計画様式!E81,―!$C$40:$D$47,2,FALSE),0)</f>
        <v>0</v>
      </c>
      <c r="F79">
        <f>IFERROR(VLOOKUP(実施計画様式!F81,―!$E$2:$F$2,2,FALSE),0)</f>
        <v>0</v>
      </c>
      <c r="G79">
        <f>IFERROR(VLOOKUP(実施計画様式!G81,―!$G$2:$H$2,2,FALSE),0)</f>
        <v>0</v>
      </c>
      <c r="H79">
        <f>IFERROR(VLOOKUP(実施計画様式!H81,―!$I$2:$J$2,2,FALSE),0)</f>
        <v>0</v>
      </c>
      <c r="J79">
        <f>IFERROR(VLOOKUP(実施計画様式!J81,―!$K$4:$L$10,2,FALSE),0)</f>
        <v>0</v>
      </c>
      <c r="K79">
        <f>IFERROR(VLOOKUP(実施計画様式!K81,―!$M$2:$N$2,2,FALSE),0)</f>
        <v>0</v>
      </c>
      <c r="L79">
        <f>IFERROR(VLOOKUP(実施計画様式!L81,―!$O$2:$P$24,2,FALSE),0)</f>
        <v>0</v>
      </c>
      <c r="AB79">
        <f>IFERROR(VLOOKUP(実施計画様式!AB81,―!$Q$2:$R$3,2,FALSE),0)</f>
        <v>0</v>
      </c>
      <c r="AC79">
        <f>IFERROR(VLOOKUP(実施計画様式!AC81,―!$S$2:$T$3,2,FALSE),0)</f>
        <v>0</v>
      </c>
      <c r="AD79">
        <f>IFERROR(VLOOKUP(実施計画様式!AD81,―!$U$2:$V$3,2,FALSE),0)</f>
        <v>0</v>
      </c>
      <c r="AE79">
        <f>IFERROR(VLOOKUP(実施計画様式!AE81,―!$AH$2:$AI$40,2,FALSE),0)</f>
        <v>0</v>
      </c>
      <c r="AF79">
        <f>IFERROR(VLOOKUP(実施計画様式!AF81,―!$AH$2:$AI$40,2,FALSE),0)</f>
        <v>0</v>
      </c>
      <c r="AG79">
        <f>IFERROR(VLOOKUP(実施計画様式!AG81,―!$AH$2:$AI$40,2,FALSE),0)</f>
        <v>0</v>
      </c>
      <c r="AJ79">
        <f>IFERROR(VLOOKUP(実施計画様式!AJ81,参考資料1_対象分野リスト!$C$29:$D$111,2,FALSE),0)</f>
        <v>0</v>
      </c>
      <c r="AQ79">
        <f>IFERROR(VLOOKUP(実施計画様式!AR81,―!$AE$13:$AF$18,2,FALSE),0)</f>
        <v>0</v>
      </c>
      <c r="AS79">
        <f t="shared" si="0"/>
        <v>0</v>
      </c>
      <c r="AT79">
        <v>99</v>
      </c>
      <c r="AU79" t="str">
        <f t="shared" si="1"/>
        <v/>
      </c>
      <c r="AV79" t="str">
        <f>IF(D79=4,"経済対策との関係_R6",IF(D79=8,"経済対策との関係_R7予備",IF(D79=10,"経済対策との関係_R7補正","")))</f>
        <v/>
      </c>
      <c r="AW79" t="str">
        <f>IF(D79=4,"種類_推奨事業メニュー_R6補正R7予備",IF(D79=8,"種類_推奨事業メニュー_R6補正R7予備",IF(D79=10,"種類_推奨事業メニュー_R7補正","")))</f>
        <v/>
      </c>
      <c r="AX79" t="str">
        <f t="shared" ref="AX79:AX142" si="4">IF(D79=4,"対象分野_R6",IF(D79=8,"対象分野_R6",IF(D79=10,"対象分野_R7","")))</f>
        <v/>
      </c>
      <c r="AY79" t="str">
        <f t="shared" si="2"/>
        <v/>
      </c>
      <c r="AZ79" t="str">
        <f t="shared" si="3"/>
        <v/>
      </c>
      <c r="BD79" s="107" t="str">
        <f>IF(実施計画様式!F81="","",IF(PRODUCT(D79:AE79)* PRODUCT(AG79:AQ79)=0,"error",""))</f>
        <v/>
      </c>
    </row>
    <row r="80" spans="2:56" x14ac:dyDescent="0.15">
      <c r="C80">
        <v>8</v>
      </c>
      <c r="D80" s="22">
        <f>IFERROR(VLOOKUP(実施計画様式!D82,―!A$42:B$44,2,FALSE),0)</f>
        <v>0</v>
      </c>
      <c r="E80">
        <f>IFERROR(VLOOKUP(実施計画様式!E82,―!$C$40:$D$47,2,FALSE),0)</f>
        <v>0</v>
      </c>
      <c r="F80">
        <f>IFERROR(VLOOKUP(実施計画様式!F82,―!$E$2:$F$2,2,FALSE),0)</f>
        <v>0</v>
      </c>
      <c r="G80">
        <f>IFERROR(VLOOKUP(実施計画様式!G82,―!$G$2:$H$2,2,FALSE),0)</f>
        <v>0</v>
      </c>
      <c r="H80">
        <f>IFERROR(VLOOKUP(実施計画様式!H82,―!$I$2:$J$2,2,FALSE),0)</f>
        <v>0</v>
      </c>
      <c r="I80" t="str">
        <f>IF(実施計画様式!I82&lt;&gt;"","地方単独事業","")</f>
        <v/>
      </c>
      <c r="J80">
        <f>IFERROR(VLOOKUP(実施計画様式!J82,―!$K$4:$L$10,2,FALSE),0)</f>
        <v>0</v>
      </c>
      <c r="K80">
        <f>IFERROR(VLOOKUP(実施計画様式!K82,―!$M$2:$N$2,2,FALSE),0)</f>
        <v>0</v>
      </c>
      <c r="L80">
        <f>IFERROR(VLOOKUP(実施計画様式!L82,―!$O$2:$P$24,2,FALSE),0)</f>
        <v>0</v>
      </c>
      <c r="AB80">
        <f>IFERROR(VLOOKUP(実施計画様式!AB82,―!$Q$2:$R$3,2,FALSE),0)</f>
        <v>0</v>
      </c>
      <c r="AC80">
        <f>IFERROR(VLOOKUP(実施計画様式!AC82,―!$S$2:$T$3,2,FALSE),0)</f>
        <v>0</v>
      </c>
      <c r="AD80">
        <f>IFERROR(VLOOKUP(実施計画様式!AD82,―!$U$2:$V$3,2,FALSE),0)</f>
        <v>0</v>
      </c>
      <c r="AE80">
        <f>IFERROR(VLOOKUP(実施計画様式!AE82,―!$AH$2:$AI$40,2,FALSE),0)</f>
        <v>0</v>
      </c>
      <c r="AF80">
        <f>IFERROR(VLOOKUP(実施計画様式!AF82,―!$AH$2:$AI$40,2,FALSE),0)</f>
        <v>0</v>
      </c>
      <c r="AG80">
        <f>IFERROR(VLOOKUP(実施計画様式!AG82,―!$AH$2:$AI$40,2,FALSE),0)</f>
        <v>0</v>
      </c>
      <c r="AJ80">
        <f>IFERROR(VLOOKUP(実施計画様式!AJ82,参考資料1_対象分野リスト!$C$29:$D$111,2,FALSE),0)</f>
        <v>0</v>
      </c>
      <c r="AQ80">
        <f>IFERROR(VLOOKUP(実施計画様式!AR82,―!$AE$13:$AF$18,2,FALSE),0)</f>
        <v>0</v>
      </c>
      <c r="AS80">
        <f t="shared" si="0"/>
        <v>0</v>
      </c>
      <c r="AT80">
        <v>99</v>
      </c>
      <c r="AU80" t="str">
        <f t="shared" si="1"/>
        <v/>
      </c>
      <c r="AV80" t="str">
        <f t="shared" ref="AV80:AV143" si="5">IF(D80=4,"経済対策との関係_R6",IF(D80=8,"経済対策との関係_R7予備",IF(D80=10,"経済対策との関係_R7補正","")))</f>
        <v/>
      </c>
      <c r="AW80" t="str">
        <f t="shared" ref="AW80:AW142" si="6">IF(D80=4,"種類_推奨事業メニュー_R6補正R7予備",IF(D80=8,"種類_推奨事業メニュー_R6補正R7予備",IF(D80=10,"種類_推奨事業メニュー_R7補正","")))</f>
        <v/>
      </c>
      <c r="AX80" t="str">
        <f t="shared" si="4"/>
        <v/>
      </c>
      <c r="AY80" t="str">
        <f t="shared" si="2"/>
        <v/>
      </c>
      <c r="AZ80" t="str">
        <f t="shared" si="3"/>
        <v/>
      </c>
      <c r="BD80" s="107" t="str">
        <f>IF(実施計画様式!F82="","",IF(PRODUCT(D80:AE80)* PRODUCT(AG80:AQ80)=0,"error",""))</f>
        <v/>
      </c>
    </row>
    <row r="81" spans="3:56" x14ac:dyDescent="0.15">
      <c r="C81">
        <v>9</v>
      </c>
      <c r="D81" s="22">
        <f>IFERROR(VLOOKUP(実施計画様式!D83,―!A$42:B$44,2,FALSE),0)</f>
        <v>0</v>
      </c>
      <c r="E81">
        <f>IFERROR(VLOOKUP(実施計画様式!E83,―!$C$40:$D$47,2,FALSE),0)</f>
        <v>0</v>
      </c>
      <c r="F81">
        <f>IFERROR(VLOOKUP(実施計画様式!F83,―!$E$2:$F$2,2,FALSE),0)</f>
        <v>0</v>
      </c>
      <c r="G81">
        <f>IFERROR(VLOOKUP(実施計画様式!G83,―!$G$2:$H$2,2,FALSE),0)</f>
        <v>0</v>
      </c>
      <c r="H81">
        <f>IFERROR(VLOOKUP(実施計画様式!H83,―!$I$2:$J$2,2,FALSE),0)</f>
        <v>0</v>
      </c>
      <c r="J81">
        <f>IFERROR(VLOOKUP(実施計画様式!J83,―!$K$4:$L$10,2,FALSE),0)</f>
        <v>0</v>
      </c>
      <c r="K81">
        <f>IFERROR(VLOOKUP(実施計画様式!K83,―!$M$2:$N$2,2,FALSE),0)</f>
        <v>0</v>
      </c>
      <c r="L81">
        <f>IFERROR(VLOOKUP(実施計画様式!L83,―!$O$2:$P$24,2,FALSE),0)</f>
        <v>0</v>
      </c>
      <c r="AB81">
        <f>IFERROR(VLOOKUP(実施計画様式!AB83,―!$Q$2:$R$3,2,FALSE),0)</f>
        <v>0</v>
      </c>
      <c r="AC81">
        <f>IFERROR(VLOOKUP(実施計画様式!AC83,―!$S$2:$T$3,2,FALSE),0)</f>
        <v>0</v>
      </c>
      <c r="AD81">
        <f>IFERROR(VLOOKUP(実施計画様式!AD83,―!$U$2:$V$3,2,FALSE),0)</f>
        <v>0</v>
      </c>
      <c r="AE81">
        <f>IFERROR(VLOOKUP(実施計画様式!AE83,―!$AH$2:$AI$40,2,FALSE),0)</f>
        <v>0</v>
      </c>
      <c r="AF81">
        <f>IFERROR(VLOOKUP(実施計画様式!AF83,―!$AH$2:$AI$40,2,FALSE),0)</f>
        <v>0</v>
      </c>
      <c r="AG81">
        <f>IFERROR(VLOOKUP(実施計画様式!AG83,―!$AH$2:$AI$40,2,FALSE),0)</f>
        <v>0</v>
      </c>
      <c r="AJ81">
        <f>IFERROR(VLOOKUP(実施計画様式!AJ83,参考資料1_対象分野リスト!$C$29:$D$111,2,FALSE),0)</f>
        <v>0</v>
      </c>
      <c r="AQ81">
        <f>IFERROR(VLOOKUP(実施計画様式!AR83,―!$AE$13:$AF$18,2,FALSE),0)</f>
        <v>0</v>
      </c>
      <c r="AS81">
        <f t="shared" si="0"/>
        <v>0</v>
      </c>
      <c r="AT81">
        <v>99</v>
      </c>
      <c r="AU81" t="str">
        <f t="shared" si="1"/>
        <v/>
      </c>
      <c r="AV81" t="str">
        <f t="shared" si="5"/>
        <v/>
      </c>
      <c r="AW81" t="str">
        <f t="shared" si="6"/>
        <v/>
      </c>
      <c r="AX81" t="str">
        <f t="shared" si="4"/>
        <v/>
      </c>
      <c r="AY81" t="str">
        <f t="shared" si="2"/>
        <v/>
      </c>
      <c r="AZ81" t="str">
        <f t="shared" si="3"/>
        <v/>
      </c>
      <c r="BD81" s="107" t="str">
        <f>IF(実施計画様式!F83="","",IF(PRODUCT(D81:AE81)* PRODUCT(AG81:AQ81)=0,"error",""))</f>
        <v/>
      </c>
    </row>
    <row r="82" spans="3:56" x14ac:dyDescent="0.15">
      <c r="C82">
        <v>10</v>
      </c>
      <c r="D82" s="22">
        <f>IFERROR(VLOOKUP(実施計画様式!D84,―!A$42:B$44,2,FALSE),0)</f>
        <v>0</v>
      </c>
      <c r="E82">
        <f>IFERROR(VLOOKUP(実施計画様式!E84,―!$C$40:$D$47,2,FALSE),0)</f>
        <v>0</v>
      </c>
      <c r="F82">
        <f>IFERROR(VLOOKUP(実施計画様式!F84,―!$E$2:$F$2,2,FALSE),0)</f>
        <v>0</v>
      </c>
      <c r="G82">
        <f>IFERROR(VLOOKUP(実施計画様式!G84,―!$G$2:$H$2,2,FALSE),0)</f>
        <v>0</v>
      </c>
      <c r="H82">
        <f>IFERROR(VLOOKUP(実施計画様式!H84,―!$I$2:$J$2,2,FALSE),0)</f>
        <v>0</v>
      </c>
      <c r="J82">
        <f>IFERROR(VLOOKUP(実施計画様式!J84,―!$K$4:$L$10,2,FALSE),0)</f>
        <v>0</v>
      </c>
      <c r="K82">
        <f>IFERROR(VLOOKUP(実施計画様式!K84,―!$M$2:$N$2,2,FALSE),0)</f>
        <v>0</v>
      </c>
      <c r="L82">
        <f>IFERROR(VLOOKUP(実施計画様式!L84,―!$O$2:$P$24,2,FALSE),0)</f>
        <v>0</v>
      </c>
      <c r="AB82">
        <f>IFERROR(VLOOKUP(実施計画様式!AB84,―!$Q$2:$R$3,2,FALSE),0)</f>
        <v>0</v>
      </c>
      <c r="AC82">
        <f>IFERROR(VLOOKUP(実施計画様式!AC84,―!$S$2:$T$3,2,FALSE),0)</f>
        <v>0</v>
      </c>
      <c r="AD82">
        <f>IFERROR(VLOOKUP(実施計画様式!AD84,―!$U$2:$V$3,2,FALSE),0)</f>
        <v>0</v>
      </c>
      <c r="AE82">
        <f>IFERROR(VLOOKUP(実施計画様式!AE84,―!$AH$2:$AI$40,2,FALSE),0)</f>
        <v>0</v>
      </c>
      <c r="AF82">
        <f>IFERROR(VLOOKUP(実施計画様式!AF84,―!$AH$2:$AI$40,2,FALSE),0)</f>
        <v>0</v>
      </c>
      <c r="AG82">
        <f>IFERROR(VLOOKUP(実施計画様式!AG84,―!$AH$2:$AI$40,2,FALSE),0)</f>
        <v>0</v>
      </c>
      <c r="AJ82">
        <f>IFERROR(VLOOKUP(実施計画様式!AJ84,参考資料1_対象分野リスト!$C$29:$D$111,2,FALSE),0)</f>
        <v>0</v>
      </c>
      <c r="AQ82">
        <f>IFERROR(VLOOKUP(実施計画様式!AR84,―!$AE$13:$AF$18,2,FALSE),0)</f>
        <v>0</v>
      </c>
      <c r="AS82">
        <f t="shared" si="0"/>
        <v>0</v>
      </c>
      <c r="AT82">
        <v>99</v>
      </c>
      <c r="AU82" t="str">
        <f t="shared" si="1"/>
        <v/>
      </c>
      <c r="AV82" t="str">
        <f t="shared" si="5"/>
        <v/>
      </c>
      <c r="AW82" t="str">
        <f t="shared" si="6"/>
        <v/>
      </c>
      <c r="AX82" t="str">
        <f t="shared" si="4"/>
        <v/>
      </c>
      <c r="AY82" t="str">
        <f t="shared" si="2"/>
        <v/>
      </c>
      <c r="AZ82" t="str">
        <f t="shared" si="3"/>
        <v/>
      </c>
      <c r="BD82" s="107" t="str">
        <f>IF(実施計画様式!F84="","",IF(PRODUCT(D82:AE82)* PRODUCT(AG82:AQ82)=0,"error",""))</f>
        <v/>
      </c>
    </row>
    <row r="83" spans="3:56" x14ac:dyDescent="0.15">
      <c r="C83">
        <v>11</v>
      </c>
      <c r="D83" s="22">
        <f>IFERROR(VLOOKUP(実施計画様式!D85,―!A$42:B$44,2,FALSE),0)</f>
        <v>0</v>
      </c>
      <c r="E83">
        <f>IFERROR(VLOOKUP(実施計画様式!E85,―!$C$40:$D$47,2,FALSE),0)</f>
        <v>0</v>
      </c>
      <c r="F83">
        <f>IFERROR(VLOOKUP(実施計画様式!F85,―!$E$2:$F$2,2,FALSE),0)</f>
        <v>0</v>
      </c>
      <c r="G83">
        <f>IFERROR(VLOOKUP(実施計画様式!G85,―!$G$2:$H$2,2,FALSE),0)</f>
        <v>0</v>
      </c>
      <c r="H83">
        <f>IFERROR(VLOOKUP(実施計画様式!H85,―!$I$2:$J$2,2,FALSE),0)</f>
        <v>0</v>
      </c>
      <c r="J83">
        <f>IFERROR(VLOOKUP(実施計画様式!J85,―!$K$4:$L$10,2,FALSE),0)</f>
        <v>0</v>
      </c>
      <c r="K83">
        <f>IFERROR(VLOOKUP(実施計画様式!K85,―!$M$2:$N$2,2,FALSE),0)</f>
        <v>0</v>
      </c>
      <c r="L83">
        <f>IFERROR(VLOOKUP(実施計画様式!L85,―!$O$2:$P$24,2,FALSE),0)</f>
        <v>0</v>
      </c>
      <c r="AB83">
        <f>IFERROR(VLOOKUP(実施計画様式!AB85,―!$Q$2:$R$3,2,FALSE),0)</f>
        <v>0</v>
      </c>
      <c r="AC83">
        <f>IFERROR(VLOOKUP(実施計画様式!AC85,―!$S$2:$T$3,2,FALSE),0)</f>
        <v>0</v>
      </c>
      <c r="AD83">
        <f>IFERROR(VLOOKUP(実施計画様式!AD85,―!$U$2:$V$3,2,FALSE),0)</f>
        <v>0</v>
      </c>
      <c r="AE83">
        <f>IFERROR(VLOOKUP(実施計画様式!AE85,―!$AH$2:$AI$40,2,FALSE),0)</f>
        <v>0</v>
      </c>
      <c r="AF83">
        <f>IFERROR(VLOOKUP(実施計画様式!AF85,―!$AH$2:$AI$40,2,FALSE),0)</f>
        <v>0</v>
      </c>
      <c r="AG83">
        <f>IFERROR(VLOOKUP(実施計画様式!AG85,―!$AH$2:$AI$40,2,FALSE),0)</f>
        <v>0</v>
      </c>
      <c r="AJ83">
        <f>IFERROR(VLOOKUP(実施計画様式!AJ85,参考資料1_対象分野リスト!$C$29:$D$111,2,FALSE),0)</f>
        <v>0</v>
      </c>
      <c r="AQ83">
        <f>IFERROR(VLOOKUP(実施計画様式!AR85,―!$AE$13:$AF$18,2,FALSE),0)</f>
        <v>0</v>
      </c>
      <c r="AS83">
        <f>IF(AD83=1,"事業終期_R7_通常",IF(AD83=2,"事業終期_R7_基金",0))</f>
        <v>0</v>
      </c>
      <c r="AT83">
        <v>99</v>
      </c>
      <c r="AU83" t="str">
        <f t="shared" si="1"/>
        <v/>
      </c>
      <c r="AV83" t="str">
        <f t="shared" si="5"/>
        <v/>
      </c>
      <c r="AW83" t="str">
        <f t="shared" si="6"/>
        <v/>
      </c>
      <c r="AX83" t="str">
        <f t="shared" si="4"/>
        <v/>
      </c>
      <c r="AY83" t="str">
        <f t="shared" si="2"/>
        <v/>
      </c>
      <c r="AZ83" t="str">
        <f t="shared" si="3"/>
        <v/>
      </c>
      <c r="BD83" s="107" t="str">
        <f>IF(実施計画様式!F85="","",IF(PRODUCT(D83:AE83)* PRODUCT(AG83:AQ83)=0,"error",""))</f>
        <v/>
      </c>
    </row>
    <row r="84" spans="3:56" x14ac:dyDescent="0.15">
      <c r="C84">
        <v>12</v>
      </c>
      <c r="D84" s="22">
        <f>IFERROR(VLOOKUP(実施計画様式!D86,―!A$42:B$44,2,FALSE),0)</f>
        <v>0</v>
      </c>
      <c r="E84">
        <f>IFERROR(VLOOKUP(実施計画様式!E86,―!$C$40:$D$47,2,FALSE),0)</f>
        <v>0</v>
      </c>
      <c r="F84">
        <f>IFERROR(VLOOKUP(実施計画様式!F86,―!$E$2:$F$2,2,FALSE),0)</f>
        <v>0</v>
      </c>
      <c r="G84">
        <f>IFERROR(VLOOKUP(実施計画様式!G86,―!$G$2:$H$2,2,FALSE),0)</f>
        <v>0</v>
      </c>
      <c r="H84">
        <f>IFERROR(VLOOKUP(実施計画様式!H86,―!$I$2:$J$2,2,FALSE),0)</f>
        <v>0</v>
      </c>
      <c r="J84">
        <f>IFERROR(VLOOKUP(実施計画様式!J86,―!$K$4:$L$10,2,FALSE),0)</f>
        <v>0</v>
      </c>
      <c r="K84">
        <f>IFERROR(VLOOKUP(実施計画様式!K86,―!$M$2:$N$2,2,FALSE),0)</f>
        <v>0</v>
      </c>
      <c r="L84">
        <f>IFERROR(VLOOKUP(実施計画様式!L86,―!$O$2:$P$24,2,FALSE),0)</f>
        <v>0</v>
      </c>
      <c r="AB84">
        <f>IFERROR(VLOOKUP(実施計画様式!AB86,―!$Q$2:$R$3,2,FALSE),0)</f>
        <v>0</v>
      </c>
      <c r="AC84">
        <f>IFERROR(VLOOKUP(実施計画様式!AC86,―!$S$2:$T$3,2,FALSE),0)</f>
        <v>0</v>
      </c>
      <c r="AD84">
        <f>IFERROR(VLOOKUP(実施計画様式!AD86,―!$U$2:$V$3,2,FALSE),0)</f>
        <v>0</v>
      </c>
      <c r="AE84">
        <f>IFERROR(VLOOKUP(実施計画様式!AE86,―!$AH$2:$AI$40,2,FALSE),0)</f>
        <v>0</v>
      </c>
      <c r="AF84">
        <f>IFERROR(VLOOKUP(実施計画様式!AF86,―!$AH$2:$AI$40,2,FALSE),0)</f>
        <v>0</v>
      </c>
      <c r="AG84">
        <f>IFERROR(VLOOKUP(実施計画様式!AG86,―!$AH$2:$AI$40,2,FALSE),0)</f>
        <v>0</v>
      </c>
      <c r="AJ84">
        <f>IFERROR(VLOOKUP(実施計画様式!AJ86,参考資料1_対象分野リスト!$C$29:$D$111,2,FALSE),0)</f>
        <v>0</v>
      </c>
      <c r="AQ84">
        <f>IFERROR(VLOOKUP(実施計画様式!AR86,―!$AE$13:$AF$18,2,FALSE),0)</f>
        <v>0</v>
      </c>
      <c r="AS84">
        <f t="shared" ref="AS84:AS147" si="7">IF(AD84=1,"事業終期_R7_通常",IF(AD84=2,"事業終期_R7_基金",0))</f>
        <v>0</v>
      </c>
      <c r="AT84">
        <v>99</v>
      </c>
      <c r="AU84" t="str">
        <f t="shared" si="1"/>
        <v/>
      </c>
      <c r="AV84" t="str">
        <f t="shared" si="5"/>
        <v/>
      </c>
      <c r="AW84" t="str">
        <f t="shared" si="6"/>
        <v/>
      </c>
      <c r="AX84" t="str">
        <f t="shared" si="4"/>
        <v/>
      </c>
      <c r="AY84" t="str">
        <f t="shared" si="2"/>
        <v/>
      </c>
      <c r="AZ84" t="str">
        <f t="shared" si="3"/>
        <v/>
      </c>
      <c r="BD84" s="107" t="str">
        <f>IF(実施計画様式!F86="","",IF(PRODUCT(D84:AE84)* PRODUCT(AG84:AQ84)=0,"error",""))</f>
        <v/>
      </c>
    </row>
    <row r="85" spans="3:56" x14ac:dyDescent="0.15">
      <c r="C85">
        <v>13</v>
      </c>
      <c r="D85" s="22">
        <f>IFERROR(VLOOKUP(実施計画様式!D87,―!A$42:B$44,2,FALSE),0)</f>
        <v>0</v>
      </c>
      <c r="E85">
        <f>IFERROR(VLOOKUP(実施計画様式!E87,―!$C$40:$D$47,2,FALSE),0)</f>
        <v>0</v>
      </c>
      <c r="F85">
        <f>IFERROR(VLOOKUP(実施計画様式!F87,―!$E$2:$F$2,2,FALSE),0)</f>
        <v>0</v>
      </c>
      <c r="G85">
        <f>IFERROR(VLOOKUP(実施計画様式!G87,―!$G$2:$H$2,2,FALSE),0)</f>
        <v>0</v>
      </c>
      <c r="H85">
        <f>IFERROR(VLOOKUP(実施計画様式!H87,―!$I$2:$J$2,2,FALSE),0)</f>
        <v>0</v>
      </c>
      <c r="J85">
        <f>IFERROR(VLOOKUP(実施計画様式!J87,―!$K$4:$L$10,2,FALSE),0)</f>
        <v>0</v>
      </c>
      <c r="K85">
        <f>IFERROR(VLOOKUP(実施計画様式!K87,―!$M$2:$N$2,2,FALSE),0)</f>
        <v>0</v>
      </c>
      <c r="L85">
        <f>IFERROR(VLOOKUP(実施計画様式!L87,―!$O$2:$P$24,2,FALSE),0)</f>
        <v>0</v>
      </c>
      <c r="AB85">
        <f>IFERROR(VLOOKUP(実施計画様式!AB87,―!$Q$2:$R$3,2,FALSE),0)</f>
        <v>0</v>
      </c>
      <c r="AC85">
        <f>IFERROR(VLOOKUP(実施計画様式!AC87,―!$S$2:$T$3,2,FALSE),0)</f>
        <v>0</v>
      </c>
      <c r="AD85">
        <f>IFERROR(VLOOKUP(実施計画様式!AD87,―!$U$2:$V$3,2,FALSE),0)</f>
        <v>0</v>
      </c>
      <c r="AE85">
        <f>IFERROR(VLOOKUP(実施計画様式!AE87,―!$AH$2:$AI$40,2,FALSE),0)</f>
        <v>0</v>
      </c>
      <c r="AF85">
        <f>IFERROR(VLOOKUP(実施計画様式!AF87,―!$AH$2:$AI$40,2,FALSE),0)</f>
        <v>0</v>
      </c>
      <c r="AG85">
        <f>IFERROR(VLOOKUP(実施計画様式!AG87,―!$AH$2:$AI$40,2,FALSE),0)</f>
        <v>0</v>
      </c>
      <c r="AJ85">
        <f>IFERROR(VLOOKUP(実施計画様式!AJ87,参考資料1_対象分野リスト!$C$29:$D$111,2,FALSE),0)</f>
        <v>0</v>
      </c>
      <c r="AQ85">
        <f>IFERROR(VLOOKUP(実施計画様式!AR87,―!$AE$13:$AF$18,2,FALSE),0)</f>
        <v>0</v>
      </c>
      <c r="AS85">
        <f t="shared" si="7"/>
        <v>0</v>
      </c>
      <c r="AT85">
        <v>99</v>
      </c>
      <c r="AU85" t="str">
        <f t="shared" si="1"/>
        <v/>
      </c>
      <c r="AV85" t="str">
        <f t="shared" si="5"/>
        <v/>
      </c>
      <c r="AW85" t="str">
        <f t="shared" si="6"/>
        <v/>
      </c>
      <c r="AX85" t="str">
        <f t="shared" si="4"/>
        <v/>
      </c>
      <c r="AY85" t="str">
        <f t="shared" si="2"/>
        <v/>
      </c>
      <c r="AZ85" t="str">
        <f t="shared" si="3"/>
        <v/>
      </c>
      <c r="BD85" s="107" t="str">
        <f>IF(実施計画様式!F87="","",IF(PRODUCT(D85:AE85)* PRODUCT(AG85:AQ85)=0,"error",""))</f>
        <v/>
      </c>
    </row>
    <row r="86" spans="3:56" x14ac:dyDescent="0.15">
      <c r="C86">
        <v>14</v>
      </c>
      <c r="D86" s="22">
        <f>IFERROR(VLOOKUP(実施計画様式!D88,―!A$42:B$44,2,FALSE),0)</f>
        <v>0</v>
      </c>
      <c r="E86">
        <f>IFERROR(VLOOKUP(実施計画様式!E88,―!$C$40:$D$47,2,FALSE),0)</f>
        <v>0</v>
      </c>
      <c r="F86">
        <f>IFERROR(VLOOKUP(実施計画様式!F88,―!$E$2:$F$2,2,FALSE),0)</f>
        <v>0</v>
      </c>
      <c r="G86">
        <f>IFERROR(VLOOKUP(実施計画様式!G88,―!$G$2:$H$2,2,FALSE),0)</f>
        <v>0</v>
      </c>
      <c r="H86">
        <f>IFERROR(VLOOKUP(実施計画様式!H88,―!$I$2:$J$2,2,FALSE),0)</f>
        <v>0</v>
      </c>
      <c r="J86">
        <f>IFERROR(VLOOKUP(実施計画様式!J88,―!$K$4:$L$10,2,FALSE),0)</f>
        <v>0</v>
      </c>
      <c r="K86">
        <f>IFERROR(VLOOKUP(実施計画様式!K88,―!$M$2:$N$2,2,FALSE),0)</f>
        <v>0</v>
      </c>
      <c r="L86">
        <f>IFERROR(VLOOKUP(実施計画様式!L88,―!$O$2:$P$24,2,FALSE),0)</f>
        <v>0</v>
      </c>
      <c r="AB86">
        <f>IFERROR(VLOOKUP(実施計画様式!AB88,―!$Q$2:$R$3,2,FALSE),0)</f>
        <v>0</v>
      </c>
      <c r="AC86">
        <f>IFERROR(VLOOKUP(実施計画様式!AC88,―!$S$2:$T$3,2,FALSE),0)</f>
        <v>0</v>
      </c>
      <c r="AD86">
        <f>IFERROR(VLOOKUP(実施計画様式!AD88,―!$U$2:$V$3,2,FALSE),0)</f>
        <v>0</v>
      </c>
      <c r="AE86">
        <f>IFERROR(VLOOKUP(実施計画様式!AE88,―!$AH$2:$AI$40,2,FALSE),0)</f>
        <v>0</v>
      </c>
      <c r="AF86">
        <f>IFERROR(VLOOKUP(実施計画様式!AF88,―!$AH$2:$AI$40,2,FALSE),0)</f>
        <v>0</v>
      </c>
      <c r="AG86">
        <f>IFERROR(VLOOKUP(実施計画様式!AG88,―!$AH$2:$AI$40,2,FALSE),0)</f>
        <v>0</v>
      </c>
      <c r="AJ86">
        <f>IFERROR(VLOOKUP(実施計画様式!AJ88,参考資料1_対象分野リスト!$C$29:$D$111,2,FALSE),0)</f>
        <v>0</v>
      </c>
      <c r="AQ86">
        <f>IFERROR(VLOOKUP(実施計画様式!AR88,―!$AE$13:$AF$18,2,FALSE),0)</f>
        <v>0</v>
      </c>
      <c r="AS86">
        <f t="shared" si="7"/>
        <v>0</v>
      </c>
      <c r="AT86">
        <v>99</v>
      </c>
      <c r="AU86" t="str">
        <f t="shared" si="1"/>
        <v/>
      </c>
      <c r="AV86" t="str">
        <f t="shared" si="5"/>
        <v/>
      </c>
      <c r="AW86" t="str">
        <f t="shared" si="6"/>
        <v/>
      </c>
      <c r="AX86" t="str">
        <f t="shared" si="4"/>
        <v/>
      </c>
      <c r="AY86" t="str">
        <f t="shared" si="2"/>
        <v/>
      </c>
      <c r="AZ86" t="str">
        <f t="shared" si="3"/>
        <v/>
      </c>
      <c r="BD86" s="107" t="str">
        <f>IF(実施計画様式!F88="","",IF(PRODUCT(D86:AE86)* PRODUCT(AG86:AQ86)=0,"error",""))</f>
        <v/>
      </c>
    </row>
    <row r="87" spans="3:56" x14ac:dyDescent="0.15">
      <c r="C87">
        <v>15</v>
      </c>
      <c r="D87" s="22">
        <f>IFERROR(VLOOKUP(実施計画様式!D89,―!A$42:B$44,2,FALSE),0)</f>
        <v>0</v>
      </c>
      <c r="E87">
        <f>IFERROR(VLOOKUP(実施計画様式!E89,―!$C$40:$D$47,2,FALSE),0)</f>
        <v>0</v>
      </c>
      <c r="F87">
        <f>IFERROR(VLOOKUP(実施計画様式!F89,―!$E$2:$F$2,2,FALSE),0)</f>
        <v>0</v>
      </c>
      <c r="G87">
        <f>IFERROR(VLOOKUP(実施計画様式!G89,―!$G$2:$H$2,2,FALSE),0)</f>
        <v>0</v>
      </c>
      <c r="H87">
        <f>IFERROR(VLOOKUP(実施計画様式!H89,―!$I$2:$J$2,2,FALSE),0)</f>
        <v>0</v>
      </c>
      <c r="J87">
        <f>IFERROR(VLOOKUP(実施計画様式!J89,―!$K$4:$L$10,2,FALSE),0)</f>
        <v>0</v>
      </c>
      <c r="K87">
        <f>IFERROR(VLOOKUP(実施計画様式!K89,―!$M$2:$N$2,2,FALSE),0)</f>
        <v>0</v>
      </c>
      <c r="L87">
        <f>IFERROR(VLOOKUP(実施計画様式!L89,―!$O$2:$P$24,2,FALSE),0)</f>
        <v>0</v>
      </c>
      <c r="AB87">
        <f>IFERROR(VLOOKUP(実施計画様式!AB89,―!$Q$2:$R$3,2,FALSE),0)</f>
        <v>0</v>
      </c>
      <c r="AC87">
        <f>IFERROR(VLOOKUP(実施計画様式!AC89,―!$S$2:$T$3,2,FALSE),0)</f>
        <v>0</v>
      </c>
      <c r="AD87">
        <f>IFERROR(VLOOKUP(実施計画様式!AD89,―!$U$2:$V$3,2,FALSE),0)</f>
        <v>0</v>
      </c>
      <c r="AE87">
        <f>IFERROR(VLOOKUP(実施計画様式!AE89,―!$AH$2:$AI$40,2,FALSE),0)</f>
        <v>0</v>
      </c>
      <c r="AF87">
        <f>IFERROR(VLOOKUP(実施計画様式!AF89,―!$AH$2:$AI$40,2,FALSE),0)</f>
        <v>0</v>
      </c>
      <c r="AG87">
        <f>IFERROR(VLOOKUP(実施計画様式!AG89,―!$AH$2:$AI$40,2,FALSE),0)</f>
        <v>0</v>
      </c>
      <c r="AJ87">
        <f>IFERROR(VLOOKUP(実施計画様式!AJ89,参考資料1_対象分野リスト!$C$29:$D$111,2,FALSE),0)</f>
        <v>0</v>
      </c>
      <c r="AQ87">
        <f>IFERROR(VLOOKUP(実施計画様式!AR89,―!$AE$13:$AF$18,2,FALSE),0)</f>
        <v>0</v>
      </c>
      <c r="AS87">
        <f t="shared" si="7"/>
        <v>0</v>
      </c>
      <c r="AT87">
        <v>99</v>
      </c>
      <c r="AU87" t="str">
        <f t="shared" si="1"/>
        <v/>
      </c>
      <c r="AV87" t="str">
        <f t="shared" si="5"/>
        <v/>
      </c>
      <c r="AW87" t="str">
        <f t="shared" si="6"/>
        <v/>
      </c>
      <c r="AX87" t="str">
        <f t="shared" si="4"/>
        <v/>
      </c>
      <c r="AY87" t="str">
        <f t="shared" si="2"/>
        <v/>
      </c>
      <c r="AZ87" t="str">
        <f t="shared" si="3"/>
        <v/>
      </c>
      <c r="BD87" s="107" t="str">
        <f>IF(実施計画様式!F89="","",IF(PRODUCT(D87:AE87)* PRODUCT(AG87:AQ87)=0,"error",""))</f>
        <v/>
      </c>
    </row>
    <row r="88" spans="3:56" x14ac:dyDescent="0.15">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15">
      <c r="C89">
        <v>17</v>
      </c>
      <c r="D89" s="22">
        <f>IFERROR(VLOOKUP(実施計画様式!D91,―!A$42:B$44,2,FALSE),0)</f>
        <v>0</v>
      </c>
      <c r="E89">
        <f>IFERROR(VLOOKUP(実施計画様式!E91,―!$C$40:$D$47,2,FALSE),0)</f>
        <v>0</v>
      </c>
      <c r="F89">
        <f>IFERROR(VLOOKUP(実施計画様式!F91,―!$E$2:$F$2,2,FALSE),0)</f>
        <v>0</v>
      </c>
      <c r="G89">
        <f>IFERROR(VLOOKUP(実施計画様式!G91,―!$G$2:$H$2,2,FALSE),0)</f>
        <v>0</v>
      </c>
      <c r="H89">
        <f>IFERROR(VLOOKUP(実施計画様式!H91,―!$I$2:$J$2,2,FALSE),0)</f>
        <v>0</v>
      </c>
      <c r="J89">
        <f>IFERROR(VLOOKUP(実施計画様式!J91,―!$K$4:$L$10,2,FALSE),0)</f>
        <v>0</v>
      </c>
      <c r="K89">
        <f>IFERROR(VLOOKUP(実施計画様式!K91,―!$M$2:$N$2,2,FALSE),0)</f>
        <v>0</v>
      </c>
      <c r="L89">
        <f>IFERROR(VLOOKUP(実施計画様式!L91,―!$O$2:$P$24,2,FALSE),0)</f>
        <v>0</v>
      </c>
      <c r="AB89">
        <f>IFERROR(VLOOKUP(実施計画様式!AB91,―!$Q$2:$R$3,2,FALSE),0)</f>
        <v>0</v>
      </c>
      <c r="AC89">
        <f>IFERROR(VLOOKUP(実施計画様式!AC91,―!$S$2:$T$3,2,FALSE),0)</f>
        <v>0</v>
      </c>
      <c r="AD89">
        <f>IFERROR(VLOOKUP(実施計画様式!AD91,―!$U$2:$V$3,2,FALSE),0)</f>
        <v>0</v>
      </c>
      <c r="AE89">
        <f>IFERROR(VLOOKUP(実施計画様式!AE91,―!$AH$2:$AI$40,2,FALSE),0)</f>
        <v>0</v>
      </c>
      <c r="AF89">
        <f>IFERROR(VLOOKUP(実施計画様式!AF91,―!$AH$2:$AI$40,2,FALSE),0)</f>
        <v>0</v>
      </c>
      <c r="AG89">
        <f>IFERROR(VLOOKUP(実施計画様式!AG91,―!$AH$2:$AI$40,2,FALSE),0)</f>
        <v>0</v>
      </c>
      <c r="AJ89">
        <f>IFERROR(VLOOKUP(実施計画様式!AJ91,参考資料1_対象分野リスト!$C$29:$D$111,2,FALSE),0)</f>
        <v>0</v>
      </c>
      <c r="AQ89">
        <f>IFERROR(VLOOKUP(実施計画様式!AR91,―!$AE$13:$AF$18,2,FALSE),0)</f>
        <v>0</v>
      </c>
      <c r="AS89">
        <f t="shared" si="7"/>
        <v>0</v>
      </c>
      <c r="AT89">
        <v>99</v>
      </c>
      <c r="AU89" t="str">
        <f t="shared" si="1"/>
        <v/>
      </c>
      <c r="AV89" t="str">
        <f t="shared" si="5"/>
        <v/>
      </c>
      <c r="AW89" t="str">
        <f t="shared" si="6"/>
        <v/>
      </c>
      <c r="AX89" t="str">
        <f t="shared" si="4"/>
        <v/>
      </c>
      <c r="AY89" t="str">
        <f t="shared" si="2"/>
        <v/>
      </c>
      <c r="AZ89" t="str">
        <f t="shared" si="3"/>
        <v/>
      </c>
      <c r="BD89" s="107" t="str">
        <f>IF(実施計画様式!F91="","",IF(PRODUCT(D89:AE89)* PRODUCT(AG89:AQ89)=0,"error",""))</f>
        <v/>
      </c>
    </row>
    <row r="90" spans="3:56" x14ac:dyDescent="0.15">
      <c r="C90">
        <v>18</v>
      </c>
      <c r="D90" s="22">
        <f>IFERROR(VLOOKUP(実施計画様式!D92,―!A$42:B$44,2,FALSE),0)</f>
        <v>0</v>
      </c>
      <c r="E90">
        <f>IFERROR(VLOOKUP(実施計画様式!E92,―!$C$40:$D$47,2,FALSE),0)</f>
        <v>0</v>
      </c>
      <c r="F90">
        <f>IFERROR(VLOOKUP(実施計画様式!F92,―!$E$2:$F$2,2,FALSE),0)</f>
        <v>0</v>
      </c>
      <c r="G90">
        <f>IFERROR(VLOOKUP(実施計画様式!G92,―!$G$2:$H$2,2,FALSE),0)</f>
        <v>0</v>
      </c>
      <c r="H90">
        <f>IFERROR(VLOOKUP(実施計画様式!H92,―!$I$2:$J$2,2,FALSE),0)</f>
        <v>0</v>
      </c>
      <c r="J90">
        <f>IFERROR(VLOOKUP(実施計画様式!J92,―!$K$4:$L$10,2,FALSE),0)</f>
        <v>0</v>
      </c>
      <c r="K90">
        <f>IFERROR(VLOOKUP(実施計画様式!K92,―!$M$2:$N$2,2,FALSE),0)</f>
        <v>0</v>
      </c>
      <c r="L90">
        <f>IFERROR(VLOOKUP(実施計画様式!L92,―!$O$2:$P$24,2,FALSE),0)</f>
        <v>0</v>
      </c>
      <c r="AB90">
        <f>IFERROR(VLOOKUP(実施計画様式!AB92,―!$Q$2:$R$3,2,FALSE),0)</f>
        <v>0</v>
      </c>
      <c r="AC90">
        <f>IFERROR(VLOOKUP(実施計画様式!AC92,―!$S$2:$T$3,2,FALSE),0)</f>
        <v>0</v>
      </c>
      <c r="AD90">
        <f>IFERROR(VLOOKUP(実施計画様式!AD92,―!$U$2:$V$3,2,FALSE),0)</f>
        <v>0</v>
      </c>
      <c r="AE90">
        <f>IFERROR(VLOOKUP(実施計画様式!AE92,―!$AH$2:$AI$40,2,FALSE),0)</f>
        <v>0</v>
      </c>
      <c r="AF90">
        <f>IFERROR(VLOOKUP(実施計画様式!AF92,―!$AH$2:$AI$40,2,FALSE),0)</f>
        <v>0</v>
      </c>
      <c r="AG90">
        <f>IFERROR(VLOOKUP(実施計画様式!AG92,―!$AH$2:$AI$40,2,FALSE),0)</f>
        <v>0</v>
      </c>
      <c r="AJ90">
        <f>IFERROR(VLOOKUP(実施計画様式!AJ92,参考資料1_対象分野リスト!$C$29:$D$111,2,FALSE),0)</f>
        <v>0</v>
      </c>
      <c r="AQ90">
        <f>IFERROR(VLOOKUP(実施計画様式!AR92,―!$AE$13:$AF$18,2,FALSE),0)</f>
        <v>0</v>
      </c>
      <c r="AS90">
        <f t="shared" si="7"/>
        <v>0</v>
      </c>
      <c r="AT90">
        <v>99</v>
      </c>
      <c r="AU90" t="str">
        <f t="shared" si="1"/>
        <v/>
      </c>
      <c r="AV90" t="str">
        <f t="shared" si="5"/>
        <v/>
      </c>
      <c r="AW90" t="str">
        <f t="shared" si="6"/>
        <v/>
      </c>
      <c r="AX90" t="str">
        <f t="shared" si="4"/>
        <v/>
      </c>
      <c r="AY90" t="str">
        <f t="shared" si="2"/>
        <v/>
      </c>
      <c r="AZ90" t="str">
        <f t="shared" si="3"/>
        <v/>
      </c>
      <c r="BD90" s="107" t="str">
        <f>IF(実施計画様式!F92="","",IF(PRODUCT(D90:AE90)* PRODUCT(AG90:AQ90)=0,"error",""))</f>
        <v/>
      </c>
    </row>
    <row r="91" spans="3:56" x14ac:dyDescent="0.15">
      <c r="C91">
        <v>19</v>
      </c>
      <c r="D91" s="22">
        <f>IFERROR(VLOOKUP(実施計画様式!D93,―!A$42:B$44,2,FALSE),0)</f>
        <v>0</v>
      </c>
      <c r="E91">
        <f>IFERROR(VLOOKUP(実施計画様式!E93,―!$C$40:$D$47,2,FALSE),0)</f>
        <v>0</v>
      </c>
      <c r="F91">
        <f>IFERROR(VLOOKUP(実施計画様式!F93,―!$E$2:$F$2,2,FALSE),0)</f>
        <v>0</v>
      </c>
      <c r="G91">
        <f>IFERROR(VLOOKUP(実施計画様式!G93,―!$G$2:$H$2,2,FALSE),0)</f>
        <v>0</v>
      </c>
      <c r="H91">
        <f>IFERROR(VLOOKUP(実施計画様式!H93,―!$I$2:$J$2,2,FALSE),0)</f>
        <v>0</v>
      </c>
      <c r="J91">
        <f>IFERROR(VLOOKUP(実施計画様式!J93,―!$K$4:$L$10,2,FALSE),0)</f>
        <v>0</v>
      </c>
      <c r="K91">
        <f>IFERROR(VLOOKUP(実施計画様式!K93,―!$M$2:$N$2,2,FALSE),0)</f>
        <v>0</v>
      </c>
      <c r="L91">
        <f>IFERROR(VLOOKUP(実施計画様式!L93,―!$O$2:$P$24,2,FALSE),0)</f>
        <v>0</v>
      </c>
      <c r="AB91">
        <f>IFERROR(VLOOKUP(実施計画様式!AB93,―!$Q$2:$R$3,2,FALSE),0)</f>
        <v>0</v>
      </c>
      <c r="AC91">
        <f>IFERROR(VLOOKUP(実施計画様式!AC93,―!$S$2:$T$3,2,FALSE),0)</f>
        <v>0</v>
      </c>
      <c r="AD91">
        <f>IFERROR(VLOOKUP(実施計画様式!AD93,―!$U$2:$V$3,2,FALSE),0)</f>
        <v>0</v>
      </c>
      <c r="AE91">
        <f>IFERROR(VLOOKUP(実施計画様式!AE93,―!$AH$2:$AI$40,2,FALSE),0)</f>
        <v>0</v>
      </c>
      <c r="AF91">
        <f>IFERROR(VLOOKUP(実施計画様式!AF93,―!$AH$2:$AI$40,2,FALSE),0)</f>
        <v>0</v>
      </c>
      <c r="AG91">
        <f>IFERROR(VLOOKUP(実施計画様式!AG93,―!$AH$2:$AI$40,2,FALSE),0)</f>
        <v>0</v>
      </c>
      <c r="AJ91">
        <f>IFERROR(VLOOKUP(実施計画様式!AJ93,参考資料1_対象分野リスト!$C$29:$D$111,2,FALSE),0)</f>
        <v>0</v>
      </c>
      <c r="AQ91">
        <f>IFERROR(VLOOKUP(実施計画様式!AR93,―!$AE$13:$AF$18,2,FALSE),0)</f>
        <v>0</v>
      </c>
      <c r="AS91">
        <f t="shared" si="7"/>
        <v>0</v>
      </c>
      <c r="AT91">
        <v>99</v>
      </c>
      <c r="AU91" t="str">
        <f t="shared" si="1"/>
        <v/>
      </c>
      <c r="AV91" t="str">
        <f t="shared" si="5"/>
        <v/>
      </c>
      <c r="AW91" t="str">
        <f t="shared" si="6"/>
        <v/>
      </c>
      <c r="AX91" t="str">
        <f t="shared" si="4"/>
        <v/>
      </c>
      <c r="AY91" t="str">
        <f t="shared" si="2"/>
        <v/>
      </c>
      <c r="AZ91" t="str">
        <f t="shared" si="3"/>
        <v/>
      </c>
      <c r="BD91" s="107" t="str">
        <f>IF(実施計画様式!F93="","",IF(PRODUCT(D91:AE91)* PRODUCT(AG91:AQ91)=0,"error",""))</f>
        <v/>
      </c>
    </row>
    <row r="92" spans="3:56" x14ac:dyDescent="0.15">
      <c r="C92">
        <v>20</v>
      </c>
      <c r="D92" s="22">
        <f>IFERROR(VLOOKUP(実施計画様式!D94,―!A$42:B$44,2,FALSE),0)</f>
        <v>0</v>
      </c>
      <c r="E92">
        <f>IFERROR(VLOOKUP(実施計画様式!E94,―!$C$40:$D$47,2,FALSE),0)</f>
        <v>0</v>
      </c>
      <c r="F92">
        <f>IFERROR(VLOOKUP(実施計画様式!F94,―!$E$2:$F$2,2,FALSE),0)</f>
        <v>0</v>
      </c>
      <c r="G92">
        <f>IFERROR(VLOOKUP(実施計画様式!G94,―!$G$2:$H$2,2,FALSE),0)</f>
        <v>0</v>
      </c>
      <c r="H92">
        <f>IFERROR(VLOOKUP(実施計画様式!H94,―!$I$2:$J$2,2,FALSE),0)</f>
        <v>0</v>
      </c>
      <c r="J92">
        <f>IFERROR(VLOOKUP(実施計画様式!J94,―!$K$4:$L$10,2,FALSE),0)</f>
        <v>0</v>
      </c>
      <c r="K92">
        <f>IFERROR(VLOOKUP(実施計画様式!K94,―!$M$2:$N$2,2,FALSE),0)</f>
        <v>0</v>
      </c>
      <c r="L92">
        <f>IFERROR(VLOOKUP(実施計画様式!L94,―!$O$2:$P$24,2,FALSE),0)</f>
        <v>0</v>
      </c>
      <c r="AB92">
        <f>IFERROR(VLOOKUP(実施計画様式!AB94,―!$Q$2:$R$3,2,FALSE),0)</f>
        <v>0</v>
      </c>
      <c r="AC92">
        <f>IFERROR(VLOOKUP(実施計画様式!AC94,―!$S$2:$T$3,2,FALSE),0)</f>
        <v>0</v>
      </c>
      <c r="AD92">
        <f>IFERROR(VLOOKUP(実施計画様式!AD94,―!$U$2:$V$3,2,FALSE),0)</f>
        <v>0</v>
      </c>
      <c r="AE92">
        <f>IFERROR(VLOOKUP(実施計画様式!AE94,―!$AH$2:$AI$40,2,FALSE),0)</f>
        <v>0</v>
      </c>
      <c r="AF92">
        <f>IFERROR(VLOOKUP(実施計画様式!AF94,―!$AH$2:$AI$40,2,FALSE),0)</f>
        <v>0</v>
      </c>
      <c r="AG92">
        <f>IFERROR(VLOOKUP(実施計画様式!AG94,―!$AH$2:$AI$40,2,FALSE),0)</f>
        <v>0</v>
      </c>
      <c r="AJ92">
        <f>IFERROR(VLOOKUP(実施計画様式!AJ94,参考資料1_対象分野リスト!$C$29:$D$111,2,FALSE),0)</f>
        <v>0</v>
      </c>
      <c r="AQ92">
        <f>IFERROR(VLOOKUP(実施計画様式!AR94,―!$AE$13:$AF$18,2,FALSE),0)</f>
        <v>0</v>
      </c>
      <c r="AS92">
        <f t="shared" si="7"/>
        <v>0</v>
      </c>
      <c r="AT92">
        <v>99</v>
      </c>
      <c r="AU92" t="str">
        <f t="shared" si="1"/>
        <v/>
      </c>
      <c r="AV92" t="str">
        <f t="shared" si="5"/>
        <v/>
      </c>
      <c r="AW92" t="str">
        <f t="shared" si="6"/>
        <v/>
      </c>
      <c r="AX92" t="str">
        <f t="shared" si="4"/>
        <v/>
      </c>
      <c r="AY92" t="str">
        <f t="shared" si="2"/>
        <v/>
      </c>
      <c r="AZ92" t="str">
        <f t="shared" si="3"/>
        <v/>
      </c>
      <c r="BD92" s="107" t="str">
        <f>IF(実施計画様式!F94="","",IF(PRODUCT(D92:AE92)* PRODUCT(AG92:AQ92)=0,"error",""))</f>
        <v/>
      </c>
    </row>
    <row r="93" spans="3:56" x14ac:dyDescent="0.15">
      <c r="C93">
        <v>21</v>
      </c>
      <c r="D93" s="22">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7"/>
        <v>0</v>
      </c>
      <c r="AT93">
        <v>99</v>
      </c>
      <c r="AU93" t="str">
        <f t="shared" si="1"/>
        <v/>
      </c>
      <c r="AV93" t="str">
        <f t="shared" si="5"/>
        <v/>
      </c>
      <c r="AW93" t="str">
        <f t="shared" si="6"/>
        <v/>
      </c>
      <c r="AX93" t="str">
        <f t="shared" si="4"/>
        <v/>
      </c>
      <c r="AY93" t="str">
        <f t="shared" si="2"/>
        <v/>
      </c>
      <c r="AZ93" t="str">
        <f t="shared" si="3"/>
        <v/>
      </c>
      <c r="BD93" s="107" t="str">
        <f>IF(実施計画様式!F95="","",IF(PRODUCT(D93:AE93)* PRODUCT(AG93:AQ93)=0,"error",""))</f>
        <v/>
      </c>
    </row>
    <row r="94" spans="3:56" x14ac:dyDescent="0.15">
      <c r="C94">
        <v>22</v>
      </c>
      <c r="D94" s="22">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7"/>
        <v>0</v>
      </c>
      <c r="AT94">
        <v>99</v>
      </c>
      <c r="AU94" t="str">
        <f t="shared" si="1"/>
        <v/>
      </c>
      <c r="AV94" t="str">
        <f t="shared" si="5"/>
        <v/>
      </c>
      <c r="AW94" t="str">
        <f t="shared" si="6"/>
        <v/>
      </c>
      <c r="AX94" t="str">
        <f t="shared" si="4"/>
        <v/>
      </c>
      <c r="AY94" t="str">
        <f t="shared" si="2"/>
        <v/>
      </c>
      <c r="AZ94" t="str">
        <f t="shared" si="3"/>
        <v/>
      </c>
      <c r="BD94" s="107" t="str">
        <f>IF(実施計画様式!F96="","",IF(PRODUCT(D94:AE94)* PRODUCT(AG94:AQ94)=0,"error",""))</f>
        <v/>
      </c>
    </row>
    <row r="95" spans="3:56" x14ac:dyDescent="0.15">
      <c r="C95">
        <v>23</v>
      </c>
      <c r="D95" s="22">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7"/>
        <v>0</v>
      </c>
      <c r="AT95">
        <v>99</v>
      </c>
      <c r="AU95" t="str">
        <f t="shared" si="1"/>
        <v/>
      </c>
      <c r="AV95" t="str">
        <f t="shared" si="5"/>
        <v/>
      </c>
      <c r="AW95" t="str">
        <f t="shared" si="6"/>
        <v/>
      </c>
      <c r="AX95" t="str">
        <f t="shared" si="4"/>
        <v/>
      </c>
      <c r="AY95" t="str">
        <f t="shared" si="2"/>
        <v/>
      </c>
      <c r="AZ95" t="str">
        <f t="shared" si="3"/>
        <v/>
      </c>
      <c r="BD95" s="107" t="str">
        <f>IF(実施計画様式!F97="","",IF(PRODUCT(D95:AE95)* PRODUCT(AG95:AQ95)=0,"error",""))</f>
        <v/>
      </c>
    </row>
    <row r="96" spans="3:56" x14ac:dyDescent="0.15">
      <c r="C96">
        <v>24</v>
      </c>
      <c r="D96" s="22">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7"/>
        <v>0</v>
      </c>
      <c r="AT96">
        <v>99</v>
      </c>
      <c r="AU96" t="str">
        <f t="shared" si="1"/>
        <v/>
      </c>
      <c r="AV96" t="str">
        <f t="shared" si="5"/>
        <v/>
      </c>
      <c r="AW96" t="str">
        <f t="shared" si="6"/>
        <v/>
      </c>
      <c r="AX96" t="str">
        <f t="shared" si="4"/>
        <v/>
      </c>
      <c r="AY96" t="str">
        <f t="shared" si="2"/>
        <v/>
      </c>
      <c r="AZ96" t="str">
        <f t="shared" si="3"/>
        <v/>
      </c>
      <c r="BD96" s="107" t="str">
        <f>IF(実施計画様式!F98="","",IF(PRODUCT(D96:AE96)* PRODUCT(AG96:AQ96)=0,"error",""))</f>
        <v/>
      </c>
    </row>
    <row r="97" spans="3:56" x14ac:dyDescent="0.15">
      <c r="C97">
        <v>25</v>
      </c>
      <c r="D97" s="22">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7"/>
        <v>0</v>
      </c>
      <c r="AT97">
        <v>99</v>
      </c>
      <c r="AU97" t="str">
        <f t="shared" si="1"/>
        <v/>
      </c>
      <c r="AV97" t="str">
        <f t="shared" si="5"/>
        <v/>
      </c>
      <c r="AW97" t="str">
        <f t="shared" si="6"/>
        <v/>
      </c>
      <c r="AX97" t="str">
        <f t="shared" si="4"/>
        <v/>
      </c>
      <c r="AY97" t="str">
        <f t="shared" si="2"/>
        <v/>
      </c>
      <c r="AZ97" t="str">
        <f t="shared" si="3"/>
        <v/>
      </c>
      <c r="BD97" s="107" t="str">
        <f>IF(実施計画様式!F99="","",IF(PRODUCT(D97:AE97)* PRODUCT(AG97:AQ97)=0,"error",""))</f>
        <v/>
      </c>
    </row>
    <row r="98" spans="3:56" x14ac:dyDescent="0.15">
      <c r="C98">
        <v>26</v>
      </c>
      <c r="D98" s="22">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7"/>
        <v>0</v>
      </c>
      <c r="AT98">
        <v>99</v>
      </c>
      <c r="AU98" t="str">
        <f t="shared" si="1"/>
        <v/>
      </c>
      <c r="AV98" t="str">
        <f t="shared" si="5"/>
        <v/>
      </c>
      <c r="AW98" t="str">
        <f t="shared" si="6"/>
        <v/>
      </c>
      <c r="AX98" t="str">
        <f t="shared" si="4"/>
        <v/>
      </c>
      <c r="AY98" t="str">
        <f t="shared" si="2"/>
        <v/>
      </c>
      <c r="AZ98" t="str">
        <f t="shared" si="3"/>
        <v/>
      </c>
      <c r="BD98" s="107" t="str">
        <f>IF(実施計画様式!F100="","",IF(PRODUCT(D98:AE98)* PRODUCT(AG98:AQ98)=0,"error",""))</f>
        <v/>
      </c>
    </row>
    <row r="99" spans="3:56" x14ac:dyDescent="0.15">
      <c r="C99">
        <v>27</v>
      </c>
      <c r="D99" s="22">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7"/>
        <v>0</v>
      </c>
      <c r="AT99">
        <v>99</v>
      </c>
      <c r="AU99" t="str">
        <f t="shared" si="1"/>
        <v/>
      </c>
      <c r="AV99" t="str">
        <f t="shared" si="5"/>
        <v/>
      </c>
      <c r="AW99" t="str">
        <f t="shared" si="6"/>
        <v/>
      </c>
      <c r="AX99" t="str">
        <f t="shared" si="4"/>
        <v/>
      </c>
      <c r="AY99" t="str">
        <f t="shared" si="2"/>
        <v/>
      </c>
      <c r="AZ99" t="str">
        <f t="shared" si="3"/>
        <v/>
      </c>
      <c r="BD99" s="107" t="str">
        <f>IF(実施計画様式!F101="","",IF(PRODUCT(D99:AE99)* PRODUCT(AG99:AQ99)=0,"error",""))</f>
        <v/>
      </c>
    </row>
    <row r="100" spans="3:56" x14ac:dyDescent="0.15">
      <c r="C100">
        <v>28</v>
      </c>
      <c r="D100" s="22">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7"/>
        <v>0</v>
      </c>
      <c r="AT100">
        <v>99</v>
      </c>
      <c r="AU100" t="str">
        <f t="shared" si="1"/>
        <v/>
      </c>
      <c r="AV100" t="str">
        <f t="shared" si="5"/>
        <v/>
      </c>
      <c r="AW100" t="str">
        <f t="shared" si="6"/>
        <v/>
      </c>
      <c r="AX100" t="str">
        <f t="shared" si="4"/>
        <v/>
      </c>
      <c r="AY100" t="str">
        <f t="shared" si="2"/>
        <v/>
      </c>
      <c r="AZ100" t="str">
        <f t="shared" si="3"/>
        <v/>
      </c>
      <c r="BD100" s="107" t="str">
        <f>IF(実施計画様式!F102="","",IF(PRODUCT(D100:AE100)* PRODUCT(AG100:AQ100)=0,"error",""))</f>
        <v/>
      </c>
    </row>
    <row r="101" spans="3:56" x14ac:dyDescent="0.15">
      <c r="C101">
        <v>29</v>
      </c>
      <c r="D101" s="22">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7"/>
        <v>0</v>
      </c>
      <c r="AT101">
        <v>99</v>
      </c>
      <c r="AU101" t="str">
        <f t="shared" si="1"/>
        <v/>
      </c>
      <c r="AV101" t="str">
        <f t="shared" si="5"/>
        <v/>
      </c>
      <c r="AW101" t="str">
        <f t="shared" si="6"/>
        <v/>
      </c>
      <c r="AX101" t="str">
        <f t="shared" si="4"/>
        <v/>
      </c>
      <c r="AY101" t="str">
        <f t="shared" si="2"/>
        <v/>
      </c>
      <c r="AZ101" t="str">
        <f t="shared" si="3"/>
        <v/>
      </c>
      <c r="BD101" s="107" t="str">
        <f>IF(実施計画様式!F103="","",IF(PRODUCT(D101:AE101)* PRODUCT(AG101:AQ101)=0,"error",""))</f>
        <v/>
      </c>
    </row>
    <row r="102" spans="3:56" x14ac:dyDescent="0.15">
      <c r="C102">
        <v>30</v>
      </c>
      <c r="D102" s="22">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7"/>
        <v>0</v>
      </c>
      <c r="AT102">
        <v>99</v>
      </c>
      <c r="AU102" t="str">
        <f t="shared" si="1"/>
        <v/>
      </c>
      <c r="AV102" t="str">
        <f t="shared" si="5"/>
        <v/>
      </c>
      <c r="AW102" t="str">
        <f t="shared" si="6"/>
        <v/>
      </c>
      <c r="AX102" t="str">
        <f t="shared" si="4"/>
        <v/>
      </c>
      <c r="AY102" t="str">
        <f t="shared" si="2"/>
        <v/>
      </c>
      <c r="AZ102" t="str">
        <f t="shared" si="3"/>
        <v/>
      </c>
      <c r="BD102" s="107" t="str">
        <f>IF(実施計画様式!F104="","",IF(PRODUCT(D102:AE102)* PRODUCT(AG102:AQ102)=0,"error",""))</f>
        <v/>
      </c>
    </row>
    <row r="103" spans="3:56" x14ac:dyDescent="0.15">
      <c r="C103">
        <v>31</v>
      </c>
      <c r="D103" s="22">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7"/>
        <v>0</v>
      </c>
      <c r="AT103">
        <v>99</v>
      </c>
      <c r="AU103" t="str">
        <f t="shared" si="1"/>
        <v/>
      </c>
      <c r="AV103" t="str">
        <f t="shared" si="5"/>
        <v/>
      </c>
      <c r="AW103" t="str">
        <f t="shared" si="6"/>
        <v/>
      </c>
      <c r="AX103" t="str">
        <f t="shared" si="4"/>
        <v/>
      </c>
      <c r="AY103" t="str">
        <f t="shared" si="2"/>
        <v/>
      </c>
      <c r="AZ103" t="str">
        <f t="shared" si="3"/>
        <v/>
      </c>
      <c r="BD103" s="107" t="str">
        <f>IF(実施計画様式!F105="","",IF(PRODUCT(D103:AE103)* PRODUCT(AG103:AQ103)=0,"error",""))</f>
        <v/>
      </c>
    </row>
    <row r="104" spans="3:56" x14ac:dyDescent="0.15">
      <c r="C104">
        <v>32</v>
      </c>
      <c r="D104" s="22">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7"/>
        <v>0</v>
      </c>
      <c r="AT104">
        <v>99</v>
      </c>
      <c r="AU104" t="str">
        <f t="shared" si="1"/>
        <v/>
      </c>
      <c r="AV104" t="str">
        <f t="shared" si="5"/>
        <v/>
      </c>
      <c r="AW104" t="str">
        <f t="shared" si="6"/>
        <v/>
      </c>
      <c r="AX104" t="str">
        <f t="shared" si="4"/>
        <v/>
      </c>
      <c r="AY104" t="str">
        <f t="shared" si="2"/>
        <v/>
      </c>
      <c r="AZ104" t="str">
        <f t="shared" si="3"/>
        <v/>
      </c>
      <c r="BD104" s="107" t="str">
        <f>IF(実施計画様式!F106="","",IF(PRODUCT(D104:AE104)* PRODUCT(AG104:AQ104)=0,"error",""))</f>
        <v/>
      </c>
    </row>
    <row r="105" spans="3:56" x14ac:dyDescent="0.15">
      <c r="C105">
        <v>33</v>
      </c>
      <c r="D105" s="22">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7"/>
        <v>0</v>
      </c>
      <c r="AT105">
        <v>99</v>
      </c>
      <c r="AU105" t="str">
        <f t="shared" si="1"/>
        <v/>
      </c>
      <c r="AV105" t="str">
        <f t="shared" si="5"/>
        <v/>
      </c>
      <c r="AW105" t="str">
        <f t="shared" si="6"/>
        <v/>
      </c>
      <c r="AX105" t="str">
        <f t="shared" si="4"/>
        <v/>
      </c>
      <c r="AY105" t="str">
        <f t="shared" si="2"/>
        <v/>
      </c>
      <c r="AZ105" t="str">
        <f t="shared" si="3"/>
        <v/>
      </c>
      <c r="BD105" s="107" t="str">
        <f>IF(実施計画様式!F107="","",IF(PRODUCT(D105:AE105)* PRODUCT(AG105:AQ105)=0,"error",""))</f>
        <v/>
      </c>
    </row>
    <row r="106" spans="3:56" x14ac:dyDescent="0.15">
      <c r="C106">
        <v>34</v>
      </c>
      <c r="D106" s="22">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7"/>
        <v>0</v>
      </c>
      <c r="AT106">
        <v>99</v>
      </c>
      <c r="AU106" t="str">
        <f t="shared" si="1"/>
        <v/>
      </c>
      <c r="AV106" t="str">
        <f t="shared" si="5"/>
        <v/>
      </c>
      <c r="AW106" t="str">
        <f t="shared" si="6"/>
        <v/>
      </c>
      <c r="AX106" t="str">
        <f t="shared" si="4"/>
        <v/>
      </c>
      <c r="AY106" t="str">
        <f t="shared" si="2"/>
        <v/>
      </c>
      <c r="AZ106" t="str">
        <f t="shared" si="3"/>
        <v/>
      </c>
      <c r="BD106" s="107" t="str">
        <f>IF(実施計画様式!F108="","",IF(PRODUCT(D106:AE106)* PRODUCT(AG106:AQ106)=0,"error",""))</f>
        <v/>
      </c>
    </row>
    <row r="107" spans="3:56" x14ac:dyDescent="0.15">
      <c r="C107">
        <v>35</v>
      </c>
      <c r="D107" s="22">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7"/>
        <v>0</v>
      </c>
      <c r="AT107">
        <v>99</v>
      </c>
      <c r="AU107" t="str">
        <f t="shared" si="1"/>
        <v/>
      </c>
      <c r="AV107" t="str">
        <f t="shared" si="5"/>
        <v/>
      </c>
      <c r="AW107" t="str">
        <f t="shared" si="6"/>
        <v/>
      </c>
      <c r="AX107" t="str">
        <f t="shared" si="4"/>
        <v/>
      </c>
      <c r="AY107" t="str">
        <f t="shared" si="2"/>
        <v/>
      </c>
      <c r="AZ107" t="str">
        <f t="shared" si="3"/>
        <v/>
      </c>
      <c r="BD107" s="107" t="str">
        <f>IF(実施計画様式!F109="","",IF(PRODUCT(D107:AE107)* PRODUCT(AG107:AQ107)=0,"error",""))</f>
        <v/>
      </c>
    </row>
    <row r="108" spans="3:56" x14ac:dyDescent="0.15">
      <c r="C108">
        <v>36</v>
      </c>
      <c r="D108" s="22">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7"/>
        <v>0</v>
      </c>
      <c r="AT108">
        <v>99</v>
      </c>
      <c r="AU108" t="str">
        <f t="shared" si="1"/>
        <v/>
      </c>
      <c r="AV108" t="str">
        <f t="shared" si="5"/>
        <v/>
      </c>
      <c r="AW108" t="str">
        <f t="shared" si="6"/>
        <v/>
      </c>
      <c r="AX108" t="str">
        <f t="shared" si="4"/>
        <v/>
      </c>
      <c r="AY108" t="str">
        <f t="shared" si="2"/>
        <v/>
      </c>
      <c r="AZ108" t="str">
        <f t="shared" si="3"/>
        <v/>
      </c>
      <c r="BD108" s="107" t="str">
        <f>IF(実施計画様式!F110="","",IF(PRODUCT(D108:AE108)* PRODUCT(AG108:AQ108)=0,"error",""))</f>
        <v/>
      </c>
    </row>
    <row r="109" spans="3:56" x14ac:dyDescent="0.15">
      <c r="C109">
        <v>37</v>
      </c>
      <c r="D109" s="22">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7"/>
        <v>0</v>
      </c>
      <c r="AT109">
        <v>99</v>
      </c>
      <c r="AU109" t="str">
        <f t="shared" si="1"/>
        <v/>
      </c>
      <c r="AV109" t="str">
        <f t="shared" si="5"/>
        <v/>
      </c>
      <c r="AW109" t="str">
        <f t="shared" si="6"/>
        <v/>
      </c>
      <c r="AX109" t="str">
        <f t="shared" si="4"/>
        <v/>
      </c>
      <c r="AY109" t="str">
        <f t="shared" si="2"/>
        <v/>
      </c>
      <c r="AZ109" t="str">
        <f t="shared" si="3"/>
        <v/>
      </c>
      <c r="BD109" s="107" t="str">
        <f>IF(実施計画様式!F111="","",IF(PRODUCT(D109:AE109)* PRODUCT(AG109:AQ109)=0,"error",""))</f>
        <v/>
      </c>
    </row>
    <row r="110" spans="3:56" x14ac:dyDescent="0.15">
      <c r="C110">
        <v>38</v>
      </c>
      <c r="D110" s="22">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7"/>
        <v>0</v>
      </c>
      <c r="AT110">
        <v>99</v>
      </c>
      <c r="AU110" t="str">
        <f t="shared" si="1"/>
        <v/>
      </c>
      <c r="AV110" t="str">
        <f t="shared" si="5"/>
        <v/>
      </c>
      <c r="AW110" t="str">
        <f t="shared" si="6"/>
        <v/>
      </c>
      <c r="AX110" t="str">
        <f t="shared" si="4"/>
        <v/>
      </c>
      <c r="AY110" t="str">
        <f t="shared" si="2"/>
        <v/>
      </c>
      <c r="AZ110" t="str">
        <f t="shared" si="3"/>
        <v/>
      </c>
      <c r="BD110" s="107" t="str">
        <f>IF(実施計画様式!F112="","",IF(PRODUCT(D110:AE110)* PRODUCT(AG110:AQ110)=0,"error",""))</f>
        <v/>
      </c>
    </row>
    <row r="111" spans="3:56" x14ac:dyDescent="0.15">
      <c r="C111">
        <v>39</v>
      </c>
      <c r="D111" s="22">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7"/>
        <v>0</v>
      </c>
      <c r="AT111">
        <v>99</v>
      </c>
      <c r="AU111" t="str">
        <f t="shared" si="1"/>
        <v/>
      </c>
      <c r="AV111" t="str">
        <f t="shared" si="5"/>
        <v/>
      </c>
      <c r="AW111" t="str">
        <f t="shared" si="6"/>
        <v/>
      </c>
      <c r="AX111" t="str">
        <f t="shared" si="4"/>
        <v/>
      </c>
      <c r="AY111" t="str">
        <f t="shared" si="2"/>
        <v/>
      </c>
      <c r="AZ111" t="str">
        <f t="shared" si="3"/>
        <v/>
      </c>
      <c r="BD111" s="107" t="str">
        <f>IF(実施計画様式!F113="","",IF(PRODUCT(D111:AE111)* PRODUCT(AG111:AQ111)=0,"error",""))</f>
        <v/>
      </c>
    </row>
    <row r="112" spans="3:56" x14ac:dyDescent="0.15">
      <c r="C112">
        <v>40</v>
      </c>
      <c r="D112" s="22">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7"/>
        <v>0</v>
      </c>
      <c r="AT112">
        <v>99</v>
      </c>
      <c r="AU112" t="str">
        <f t="shared" si="1"/>
        <v/>
      </c>
      <c r="AV112" t="str">
        <f t="shared" si="5"/>
        <v/>
      </c>
      <c r="AW112" t="str">
        <f t="shared" si="6"/>
        <v/>
      </c>
      <c r="AX112" t="str">
        <f t="shared" si="4"/>
        <v/>
      </c>
      <c r="AY112" t="str">
        <f t="shared" si="2"/>
        <v/>
      </c>
      <c r="AZ112" t="str">
        <f t="shared" si="3"/>
        <v/>
      </c>
      <c r="BD112" s="107" t="str">
        <f>IF(実施計画様式!F114="","",IF(PRODUCT(D112:AE112)* PRODUCT(AG112:AQ112)=0,"error",""))</f>
        <v/>
      </c>
    </row>
    <row r="113" spans="3:56" x14ac:dyDescent="0.15">
      <c r="C113">
        <v>41</v>
      </c>
      <c r="D113" s="22">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7"/>
        <v>0</v>
      </c>
      <c r="AT113">
        <v>99</v>
      </c>
      <c r="AU113" t="str">
        <f t="shared" si="1"/>
        <v/>
      </c>
      <c r="AV113" t="str">
        <f t="shared" si="5"/>
        <v/>
      </c>
      <c r="AW113" t="str">
        <f t="shared" si="6"/>
        <v/>
      </c>
      <c r="AX113" t="str">
        <f t="shared" si="4"/>
        <v/>
      </c>
      <c r="AY113" t="str">
        <f t="shared" si="2"/>
        <v/>
      </c>
      <c r="AZ113" t="str">
        <f t="shared" si="3"/>
        <v/>
      </c>
      <c r="BD113" s="107" t="str">
        <f>IF(実施計画様式!F115="","",IF(PRODUCT(D113:AE113)* PRODUCT(AG113:AQ113)=0,"error",""))</f>
        <v/>
      </c>
    </row>
    <row r="114" spans="3:56" x14ac:dyDescent="0.15">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15">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15">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15">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15">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15">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15">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15">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15">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15">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15">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15">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15">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15">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15">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15">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15">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15">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15">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15">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15">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15">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15">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15">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15">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15">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15">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15">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15">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15">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15">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15">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15">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15">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15">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15">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15">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15">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15">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15">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15">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15">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15">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15">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15">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15">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15">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15">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15">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15">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15">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15">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15">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15">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15">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15">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15">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15">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15">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15">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15">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15">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15">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15">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15">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15">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15">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15">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15">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15">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15">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15">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15">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15">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15">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15">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15">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15">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15">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15">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15">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15">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15">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15">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15">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15">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15">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15">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15">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15">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15">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15">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15">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15">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15">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15">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15">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15">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15">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15">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15">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15">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15">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15">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15">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15">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15">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15">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15">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15">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15">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15">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15">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15">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15">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15">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15">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15">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15">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15">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15">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15">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15">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15">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15">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15">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15">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15">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15">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15">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15">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15">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15">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15">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15">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15">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15">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15">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15">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15">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15">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15">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15">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15">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15">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15">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15">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15">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15">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15">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15">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15">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15">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15">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15">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15">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15">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15">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15">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15">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15">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15">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15">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15">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15">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15">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15">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15">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15">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15">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15">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15">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15">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15">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15">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15">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15">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15">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15">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15">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15">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15">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15">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15">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15">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15">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15">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15">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15">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15">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15">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15">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15">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15">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15">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15">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15">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15">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15">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15">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15">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15">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15">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15">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15">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15">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15">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15">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15">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15">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15">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15">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15">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15">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15">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15">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15">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15">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15">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15">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15">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15">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15">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15">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15">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15">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15">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15">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15">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15">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15">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15">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15">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15">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15">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15">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15">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15">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15">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15">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15">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15">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15">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15">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15">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15">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15">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15">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15">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15">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15">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15">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15">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15">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15">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15">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15">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15">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15">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15">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15">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15">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15">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15">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15">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15">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15">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15">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15">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15">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15">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15">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15">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15">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15">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15">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15">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15">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15">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15">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15">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15">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15">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15">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15">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15">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15">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15">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15">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15">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15">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15">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15">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15">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15">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15">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15">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15">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15">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15">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15">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15">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15">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15">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15">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15">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15">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15">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15">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15">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15">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15">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15">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15">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15">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15">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15">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15">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15">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15">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15">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15">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15">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15">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15">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15">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15">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15">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15">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15">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15">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15">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15">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15">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15">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15">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15">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15">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15">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15">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15">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15">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15">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15">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15">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15">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15">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15">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15">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15">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15">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15">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15">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15">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15">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15">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15">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15">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15">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L69:O72"/>
    <mergeCell ref="AK69:AK72"/>
    <mergeCell ref="Y70:Y71"/>
    <mergeCell ref="AH69:AH72"/>
    <mergeCell ref="AF69:AF72"/>
    <mergeCell ref="C69:C72"/>
    <mergeCell ref="AA69:AA72"/>
    <mergeCell ref="P70:P72"/>
    <mergeCell ref="R70:R71"/>
    <mergeCell ref="J69:J72"/>
    <mergeCell ref="K69:K72"/>
    <mergeCell ref="D69:D72"/>
    <mergeCell ref="E69:E72"/>
    <mergeCell ref="F69:F72"/>
    <mergeCell ref="G69:G72"/>
    <mergeCell ref="H69:H72"/>
    <mergeCell ref="I69:I72"/>
    <mergeCell ref="AD69:AD72"/>
    <mergeCell ref="Q70:Q72"/>
    <mergeCell ref="AE69:AE72"/>
    <mergeCell ref="T71:U71"/>
    <mergeCell ref="AQ69:AQ72"/>
    <mergeCell ref="Z70:Z72"/>
    <mergeCell ref="AN69:AN72"/>
    <mergeCell ref="AL69:AL72"/>
    <mergeCell ref="AM69:AM72"/>
    <mergeCell ref="AP69:AP72"/>
    <mergeCell ref="AI69:AI72"/>
    <mergeCell ref="AO69:AO72"/>
    <mergeCell ref="AB69:AB72"/>
    <mergeCell ref="AC69:AC72"/>
    <mergeCell ref="AJ69:AJ72"/>
    <mergeCell ref="AG69:AG72"/>
  </mergeCells>
  <phoneticPr fontId="30"/>
  <pageMargins left="0.7" right="0.7" top="0.75" bottom="0.75" header="0.3" footer="0.3"/>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24.125" customWidth="1"/>
    <col min="6" max="6" width="19.5" bestFit="1" customWidth="1"/>
    <col min="7" max="7" width="16.5" style="235" bestFit="1" customWidth="1"/>
    <col min="8" max="8" width="17.5" style="235" bestFit="1" customWidth="1"/>
    <col min="9" max="9" width="31.875" style="235" bestFit="1" customWidth="1"/>
    <col min="10" max="11" width="28" style="235" customWidth="1"/>
    <col min="12" max="12" width="21.125" style="235" bestFit="1" customWidth="1"/>
    <col min="13" max="13" width="30" style="235" bestFit="1" customWidth="1"/>
    <col min="14" max="14" width="23.5" style="235" bestFit="1" customWidth="1"/>
    <col min="15" max="15" width="34.125" style="235" bestFit="1" customWidth="1"/>
    <col min="16" max="20" width="34.125" style="235" customWidth="1"/>
    <col min="21" max="21" width="26.5" style="235" bestFit="1" customWidth="1"/>
    <col min="22" max="22" width="30" style="235" bestFit="1" customWidth="1"/>
    <col min="23" max="23" width="28.875" style="235" bestFit="1" customWidth="1"/>
    <col min="24" max="24" width="39.5" style="235" bestFit="1" customWidth="1"/>
    <col min="25" max="30" width="39.5" style="235" customWidth="1"/>
    <col min="31" max="31" width="50.5" style="235" customWidth="1"/>
    <col min="32" max="32" width="30.5" style="235" bestFit="1" customWidth="1"/>
    <col min="33" max="33" width="23.875" bestFit="1" customWidth="1"/>
    <col min="34" max="34" width="26.125" bestFit="1" customWidth="1"/>
    <col min="35" max="35" width="36.875" bestFit="1" customWidth="1"/>
    <col min="36" max="36" width="30.5" bestFit="1" customWidth="1"/>
    <col min="37" max="46" width="30.5" customWidth="1"/>
    <col min="49" max="49" width="9.125" customWidth="1"/>
  </cols>
  <sheetData>
    <row r="1" spans="1:46" x14ac:dyDescent="0.15">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5" customHeight="1" thickTop="1" x14ac:dyDescent="0.15">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15">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15">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15">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15">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15">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15">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15">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15">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15">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15">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15">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15">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15">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15">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15">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15">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15">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15">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15">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15">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15">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15">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15">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15">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15">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15">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15">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15">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15">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15">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15">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15">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15">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15">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15">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15">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15">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15">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15">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15">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15">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15">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15">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15">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15">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15">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15">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15">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15">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15">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15">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15">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15">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15">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15">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15">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15">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15">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15">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15">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15">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15">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15">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15">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15">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15">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15">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15">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15">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15">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15">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15">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15">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15">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15">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15">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15">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15">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15">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15">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15">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15">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15">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15">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15">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15">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15">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15">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15">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15">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15">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15">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15">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15">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15">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15">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15">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15">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15">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15">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15">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15">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15">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15">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15">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15">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15">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15">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15">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15">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15">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15">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15">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15">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15">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15">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15">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15">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15">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15">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15">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15">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15">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15">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15">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15">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15">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15">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15">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15">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15">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15">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15">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15">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15">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15">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15">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15">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15">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15">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15">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15">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15">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15">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15">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15">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15">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15">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15">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15">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15">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15">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15">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15">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15">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15">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15">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15">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15">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15">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15">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15">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15">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15">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15">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15">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15">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15">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15">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15">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15">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15">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15">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15">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15">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15">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15">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15">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15">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15">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15">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15">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15">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15">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15">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15">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15">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15">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15">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15">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15">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15">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15">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15">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15">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15">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15">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15">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15">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15">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15">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15">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15">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15">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15">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15">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15">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15">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15">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15">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15">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15">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15">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15">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15">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15">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15">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15">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15">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15">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15">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15">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15">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15">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15">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15">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15">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15">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15">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15">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15">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15">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15">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15">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15">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15">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15">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15">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15">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15">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15">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15">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15">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15">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15">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15">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15">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15">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15">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15">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15">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15">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15">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15">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15">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15">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15">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15">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15">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15">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15">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15">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15">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15">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15">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15">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15">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15">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15">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15">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15">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15">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15">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15">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15">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15">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15">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15">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15">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15">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15">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15">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15">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15">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15">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15">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15">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15">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15">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15">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15">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15">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15">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15">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15">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15">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15">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15">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15">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15">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15">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15">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15">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15">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15">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15">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15">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15">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15">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15">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15">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15">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15">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15">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15">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15">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15">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15">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15">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15">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15">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15">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15">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15">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15">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15">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15">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15">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15">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15">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15">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15">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15">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15">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15">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15">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15">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15">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15">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15">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15">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15">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15">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15">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15">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15">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15">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15">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15">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15">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15">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15">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15">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15">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15">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15">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15">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15">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15">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15">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15">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15">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15">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15">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15">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15">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15">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15">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15">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15">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15">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15">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15">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15">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15">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15">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15">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15">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15">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15">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15">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15">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15">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15">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15">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15">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15">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15">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15">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15">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15">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15">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15">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15">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15">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15">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15">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15">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15">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15">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15">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15">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15">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15">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15">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15">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15">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15">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15">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15">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15">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15">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15">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15">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15">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15">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15">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15">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15">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15">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15">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15">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15">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15">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15">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15">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15">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15">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15">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15">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15">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15">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15">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15">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15">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15">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15">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15">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15">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15">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15">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15">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15">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15">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15">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15">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15">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15">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15">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15">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15">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15">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15">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15">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15">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15">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15">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15">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15">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15">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15">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15">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15">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15">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15">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15">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15">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15">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15">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15">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15">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15">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15">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15">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15">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15">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15">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15">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15">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15">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15">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15">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15">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15">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15">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15">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15">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15">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15">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15">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15">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15">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15">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15">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15">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15">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15">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15">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15">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15">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15">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15">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15">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15">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15">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15">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15">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15">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15">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15">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15">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15">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15">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15">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15">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15">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15">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15">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15">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15">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15">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15">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15">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15">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15">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15">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15">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15">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15">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15">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15">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15">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15">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15">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15">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15">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15">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15">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15">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15">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15">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15">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15">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15">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15">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15">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15">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15">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15">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15">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15">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15">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15">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15">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15">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15">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15">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15">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15">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15">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15">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15">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15">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15">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15">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15">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15">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15">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15">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15">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15">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15">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15">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15">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15">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15">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15">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15">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15">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15">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15">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15">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15">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15">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15">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15">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15">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15">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15">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15">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15">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15">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15">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15">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15">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15">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15">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15">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15">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15">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15">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15">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15">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15">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15">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15">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15">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15">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15">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15">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15">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15">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15">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15">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15">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15">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15">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15">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15">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15">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15">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15">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15">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15">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15">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15">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15">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15">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15">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15">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15">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15">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15">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15">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15">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15">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15">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15">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15">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15">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15">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15">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15">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15">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15">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15">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15">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15">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15">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15">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15">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15">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15">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15">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15">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15">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15">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15">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15">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15">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15">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15">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15">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15">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15">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15">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15">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15">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15">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15">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15">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15">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15">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15">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15">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15">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15">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15">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15">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15">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15">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15">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15">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15">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15">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15">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15">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15">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15">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15">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15">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15">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15">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15">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15">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15">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15">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15">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15">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15">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15">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15">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15">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15">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15">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15">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15">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15">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15">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15">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15">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15">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15">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15">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15">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15">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15">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15">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15">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15">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15">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15">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15">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15">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15">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15">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15">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15">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15">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15">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15">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15">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15">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15">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15">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15">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15">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15">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15">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15">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15">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15">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15">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15">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15">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15">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15">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15">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15">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15">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15">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15">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15">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15">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15">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15">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15">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15">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15">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15">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15">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15">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15">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15">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15">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15">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15">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15">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15">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15">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15">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15">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15">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15">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15">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15">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15">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15">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15">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15">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15">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15">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15">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15">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15">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15">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15">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15">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15">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15">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15">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15">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15">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15">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15">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15">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15">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15">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15">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15">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15">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15">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15">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15">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15">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15">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15">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15">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15">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15">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15">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15">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15">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15">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15">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15">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15">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15">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15">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15">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15">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15">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15">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15">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15">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15">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15">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15">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15">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15">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15">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15">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15">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15">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15">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15">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15">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15">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15">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15">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15">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15">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15">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15">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15">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15">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15">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15">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15">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15">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15">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15">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15">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15">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15">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15">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15">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15">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15">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15">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15">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15">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15">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15">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15">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15">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15">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15">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15">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15">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15">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15">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15">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15">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15">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15">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15">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15">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15">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15">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15">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15">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15">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15">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15">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15">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15">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15">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15">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15">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15">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15">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15">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15">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15">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15">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15">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15">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15">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15">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15">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15">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15">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15">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15">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15">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15">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15">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15">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15">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15">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15">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15">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15">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15">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15">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15">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15">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15">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15">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15">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15">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15">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15">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15">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15">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15">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15">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15">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15">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15">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15">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15">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15">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15">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15">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15">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15">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15">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15">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15">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15">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15">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15">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15">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15">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15">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15">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15">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15">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15">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15">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15">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15">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15">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15">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15">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15">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15">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15">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15">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15">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15">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15">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15">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15">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15">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15">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15">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15">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15">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15">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15">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15">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15">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15">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15">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15">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15">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15">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15">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15">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15">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15">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15">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15">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15">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15">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15">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15">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15">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15">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15">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15">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15">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15">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15">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15">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15">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15">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15">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15">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15">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15">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15">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15">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15">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15">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15">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15">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15">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15">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15">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15">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15">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15">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15">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15">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15">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15">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15">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15">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15">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15">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15">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15">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15">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15">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15">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15">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15">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15">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15">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15">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15">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15">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15">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15">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15">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15">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15">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15">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15">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15">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15">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15">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15">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15">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15">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15">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15">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15">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15">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15">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15">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15">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15">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15">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15">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15">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15">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15">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15">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15">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15">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15">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15">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15">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15">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15">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15">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15">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15">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15">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15">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15">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15">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15">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15">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15">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15">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15">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15">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15">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15">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15">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15">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15">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15">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15">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15">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15">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15">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15">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15">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15">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15">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15">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15">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15">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15">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15">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15">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15">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15">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15">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15">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15">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15">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15">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15">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15">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15">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15">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15">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15">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15">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15">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15">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15">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15">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15">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15">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15">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15">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15">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15">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15">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15">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15">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15">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15">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15">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15">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15">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15">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15">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15">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15">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15">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15">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15">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15">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15">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15">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15">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15">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15">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15">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15">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15">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15">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15">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15">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15">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15">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15">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15">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15">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15">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15">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15">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15">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15">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15">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15">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15">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15">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15">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15">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15">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15">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15">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15">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15">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15">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15">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15">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15">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15">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15">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15">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15">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15">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15">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15">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15">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15">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15">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15">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15">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15">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15">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15">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15">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15">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15">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15">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15">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15">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15">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15">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15">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15">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15">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15">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15">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15">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15">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15">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15">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15">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15">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15">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15">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15">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15">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15">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15">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15">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15">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15">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15">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15">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15">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15">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15">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15">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15">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15">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15">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15">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15">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15">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15">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15">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15">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15">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15">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15">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15">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15">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15">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15">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15">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15">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15">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15">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15">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15">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15">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15">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15">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15">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15">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15">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15">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15">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15">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15">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15">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15">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15">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15">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15">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15">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15">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15">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15">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15">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15">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15">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15">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15">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15">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15">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15">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15">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15">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15">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15">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15">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15">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15">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15">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15">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15">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15">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15">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15">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15">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15">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15">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15">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15">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15">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15">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15">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15">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15">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15">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15">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15">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15">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15">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15">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15">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15">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15">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15">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15">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15">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15">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15">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15">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15">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15">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15">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15">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15">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15">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15">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15">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15">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15">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15">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15">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15">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15">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15">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15">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15">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15">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15">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15">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15">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15">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15">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15">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15">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15">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15">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15">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15">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15">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15">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15">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15">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15">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15">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15">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15">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15">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15">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15">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15">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15">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15">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15">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15">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15">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15">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15">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15">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15">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15">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15">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15">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15">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15">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15">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15">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15">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15">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15">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15">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15">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15">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15">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15">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15">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15">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15">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15">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15">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15">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15">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15">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15">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15">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15">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15">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15">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15">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15">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15">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15">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15">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15">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15">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15">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15">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15">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15">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15">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15">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15">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15">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15">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15">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15">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15">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15">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15">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15">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15">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15">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15">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15">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15">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15">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15">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15">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15">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15">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15">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15">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15">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15">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15">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15">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15">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15">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15">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15">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15">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15">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15">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15">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15">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15">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15">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15">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15">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15">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15">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15">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15">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15">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15">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15">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15">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15">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15">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15">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15">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15">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15">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15">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15">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15">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15">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15">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15">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15">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15">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15">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15">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15">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15">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15">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15">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15">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15">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15">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15">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15">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15">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15">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15">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15">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15">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15">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15">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15">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15">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15">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15">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15">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15">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15">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15">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15">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15">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15">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15">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15">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15">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15">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15">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15">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15">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15">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15">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15">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15">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15">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15">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15">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15">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15">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15">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15">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15">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15">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15">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15">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15">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15">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15">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15">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15">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15">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15">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15">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15">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15">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15">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15">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15">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15">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15">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15">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15">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15">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15">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15">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15">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15">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15">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15">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15">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15">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15">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15">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15">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15">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15">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15">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15">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15">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15">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15">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15">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15">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15">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15">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15">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15">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15">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15">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15">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15">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15">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15">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15">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15">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15">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15">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15">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15">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15">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15">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15">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15">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15">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15">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15">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15">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15">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15">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15">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15">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15">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15">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15">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15">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15">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15">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15">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15">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15">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15">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15">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15">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15">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15">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15">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15">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15">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15">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15">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15">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15">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15">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15">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15">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15">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15">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15">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15">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15">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15">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15">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15">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15">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15">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15">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15">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15">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15">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15">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15">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15">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15">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15">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15">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15">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15">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15">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15">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15">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15">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15">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15">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15">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15">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15">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15">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15">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15">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15">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15">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15">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15">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15">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15">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15">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15">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15">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15">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15">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15">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15">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15">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15">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15">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15">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15">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15">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15">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15">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15">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15">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15">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15">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15">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15">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15">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15">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15">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15">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15">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15">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15">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15">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15">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15">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15">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15">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15">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15">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15">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15">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15">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15">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15">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15">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15">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15">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15">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15">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15">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15">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15">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15">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15">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15">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15">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15">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15">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15">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15">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15">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15">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15">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15">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15">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15">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15">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15">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15">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15">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15">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15">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15">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15">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15">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15">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15">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15">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15">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15">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15">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15">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15">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15">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15">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15">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15">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15">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15">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15">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15">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15">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15">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15">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15">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15">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15">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15">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15">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15">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15">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15">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15">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15">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15">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15">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15">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15">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15">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15">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15">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15">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15">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15">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15">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15">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15">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15">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15">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15">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15">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15">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15">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15">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15">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15">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15">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15">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15">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15">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15">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15">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15">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15">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15">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15">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15">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15">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15">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15">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15">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15">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15">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15">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15">
      <c r="AS1791" s="599"/>
      <c r="AT1791" s="599"/>
    </row>
  </sheetData>
  <autoFilter ref="A2:AR1790" xr:uid="{8CAD0882-A9FD-45A8-A17C-114432EC8550}"/>
  <phoneticPr fontId="30"/>
  <pageMargins left="0.70866141732283472" right="0.70866141732283472" top="0.74803149606299213" bottom="0.74803149606299213" header="0.31496062992125984" footer="0.31496062992125984"/>
  <pageSetup paperSize="9" scale="10" orientation="portrait"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45"/>
  <sheetViews>
    <sheetView view="pageBreakPreview" topLeftCell="B48" zoomScale="55" zoomScaleNormal="55" zoomScaleSheetLayoutView="55" workbookViewId="0">
      <selection activeCell="N32" sqref="N32"/>
    </sheetView>
  </sheetViews>
  <sheetFormatPr defaultColWidth="9" defaultRowHeight="13.5" x14ac:dyDescent="0.15"/>
  <cols>
    <col min="1" max="2" width="6.5" customWidth="1"/>
    <col min="3" max="3" width="56.125" customWidth="1"/>
    <col min="4" max="4" width="18.875" customWidth="1"/>
    <col min="5" max="5" width="21.125" bestFit="1" customWidth="1"/>
    <col min="6" max="6" width="28.5" customWidth="1"/>
    <col min="7" max="7" width="52" customWidth="1"/>
    <col min="8" max="9" width="29.5" customWidth="1"/>
    <col min="10" max="10" width="27" customWidth="1"/>
    <col min="11" max="12" width="6.5" customWidth="1"/>
    <col min="13" max="13" width="81.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093" t="s">
        <v>4074</v>
      </c>
      <c r="D1" s="1093"/>
      <c r="E1" s="1093"/>
      <c r="F1" s="1093"/>
      <c r="G1" s="1093"/>
      <c r="H1" s="1093"/>
      <c r="I1" s="1093"/>
      <c r="J1" s="1093"/>
      <c r="K1" s="148"/>
      <c r="M1" s="392" t="s">
        <v>4075</v>
      </c>
      <c r="N1" s="270" t="str">
        <f>IFERROR(IF(OR(MOD(D5,1000)=0,AND(F27&lt;&gt;"",F44&lt;&gt;"",F45&lt;&gt;"",C56&lt;&gt;"",F56&lt;&gt;"",G56&lt;&gt;"",O18+O34=0)),"可","不可"),"不可")</f>
        <v>可</v>
      </c>
    </row>
    <row r="2" spans="1:15" ht="13.5" customHeight="1" thickBot="1" x14ac:dyDescent="0.2">
      <c r="C2" s="151"/>
      <c r="D2" s="151"/>
      <c r="E2" s="151"/>
      <c r="F2" s="151"/>
      <c r="G2" s="151"/>
      <c r="H2" s="151"/>
      <c r="I2" s="151"/>
      <c r="J2" s="37"/>
      <c r="K2" s="37"/>
    </row>
    <row r="3" spans="1:15" ht="24" customHeight="1" thickBot="1" x14ac:dyDescent="0.2">
      <c r="C3" s="151"/>
      <c r="D3" s="151"/>
      <c r="E3" s="151"/>
      <c r="F3" s="151"/>
      <c r="G3" s="151"/>
      <c r="H3" s="151"/>
      <c r="I3" s="151"/>
      <c r="J3" s="37"/>
      <c r="K3" s="37"/>
      <c r="M3" s="1094" t="s">
        <v>4076</v>
      </c>
      <c r="N3" s="1095"/>
    </row>
    <row r="4" spans="1:15" ht="24" customHeight="1" thickBot="1" x14ac:dyDescent="0.2">
      <c r="C4" s="393" t="s">
        <v>4077</v>
      </c>
      <c r="D4" s="1096" t="str">
        <f>IF(実施計画様式!I3="","",実施計画様式!I3)</f>
        <v>【01_北海道】</v>
      </c>
      <c r="E4" s="1096"/>
      <c r="F4" s="1096"/>
      <c r="G4" s="395" t="s">
        <v>4078</v>
      </c>
      <c r="H4" s="1097" t="str">
        <f>IF(実施計画様式!I4="","",実施計画様式!I4)</f>
        <v>01433_北海道妹背牛町</v>
      </c>
      <c r="I4" s="1098"/>
      <c r="M4" s="452" t="s">
        <v>4079</v>
      </c>
      <c r="N4" s="454" t="s">
        <v>4080</v>
      </c>
    </row>
    <row r="5" spans="1:15" ht="35.1" customHeight="1" thickTop="1" thickBot="1" x14ac:dyDescent="0.2">
      <c r="C5" s="394" t="s">
        <v>4081</v>
      </c>
      <c r="D5" s="1099">
        <f>IFERROR(IF(実施計画様式!I5="","",実施計画様式!I5),"")</f>
        <v>1433</v>
      </c>
      <c r="E5" s="1099"/>
      <c r="F5" s="1099"/>
      <c r="G5" s="541" t="s">
        <v>4082</v>
      </c>
      <c r="H5" s="1100" t="str">
        <f>IF(実施計画様式!I6="","",実施計画様式!I6)</f>
        <v>企画振興課</v>
      </c>
      <c r="I5" s="1101"/>
      <c r="M5" s="269" t="s">
        <v>4083</v>
      </c>
      <c r="N5" s="153" t="str">
        <f>IF(C9&lt;&gt;"","○","")</f>
        <v>○</v>
      </c>
      <c r="O5" s="1">
        <f t="shared" ref="O5:O17" si="0">IF(N5="○",0,1)</f>
        <v>0</v>
      </c>
    </row>
    <row r="6" spans="1:15" ht="35.1" customHeight="1" x14ac:dyDescent="0.15">
      <c r="C6" s="1"/>
      <c r="D6" s="1"/>
      <c r="E6" s="1"/>
      <c r="F6" s="39"/>
      <c r="G6" s="39"/>
      <c r="H6" s="39"/>
      <c r="I6" s="1"/>
      <c r="M6" s="279" t="s">
        <v>4084</v>
      </c>
      <c r="N6" s="284" t="str">
        <f>IF(AND(D9="○",G9="○",H9="○",J9="○"),"○","")</f>
        <v>○</v>
      </c>
      <c r="O6" s="1">
        <f t="shared" si="0"/>
        <v>0</v>
      </c>
    </row>
    <row r="7" spans="1:15" ht="35.1" customHeight="1" thickBot="1" x14ac:dyDescent="0.2">
      <c r="C7" s="1"/>
      <c r="D7" s="1"/>
      <c r="E7" s="1"/>
      <c r="F7" s="39"/>
      <c r="G7" s="39"/>
      <c r="H7" s="39"/>
      <c r="I7" s="1"/>
      <c r="M7" s="279" t="s">
        <v>4085</v>
      </c>
      <c r="N7" s="284" t="str">
        <f>IF(AND(D11&lt;&gt;"",H11&lt;&gt;"",D12&lt;&gt;""),"○","")</f>
        <v>○</v>
      </c>
      <c r="O7" s="1">
        <f t="shared" si="0"/>
        <v>0</v>
      </c>
    </row>
    <row r="8" spans="1:15" ht="42.75" x14ac:dyDescent="0.15">
      <c r="C8" s="52" t="s">
        <v>4086</v>
      </c>
      <c r="D8" s="1081" t="s">
        <v>4087</v>
      </c>
      <c r="E8" s="1082"/>
      <c r="F8" s="1083"/>
      <c r="G8" s="42" t="s">
        <v>4088</v>
      </c>
      <c r="H8" s="1084" t="s">
        <v>4089</v>
      </c>
      <c r="I8" s="1085"/>
      <c r="J8" s="86" t="s">
        <v>4090</v>
      </c>
      <c r="K8" s="90"/>
      <c r="L8" s="39"/>
      <c r="M8" s="279" t="s">
        <v>4091</v>
      </c>
      <c r="N8" s="284" t="str">
        <f>IFERROR(IF(VLOOKUP(D11,―!$AH$2:$AI$40,2,FALSE)&lt;=VLOOKUP(H11,―!$AH$2:$AI$40,2,FALSE),"○",""),"")</f>
        <v>○</v>
      </c>
      <c r="O8" s="1">
        <f t="shared" si="0"/>
        <v>0</v>
      </c>
    </row>
    <row r="9" spans="1:15" ht="35.1" customHeight="1" thickBot="1" x14ac:dyDescent="0.2">
      <c r="C9" s="391" t="s">
        <v>8037</v>
      </c>
      <c r="D9" s="1086" t="s">
        <v>226</v>
      </c>
      <c r="E9" s="1087"/>
      <c r="F9" s="1088"/>
      <c r="G9" s="280" t="s">
        <v>226</v>
      </c>
      <c r="H9" s="1089" t="s">
        <v>226</v>
      </c>
      <c r="I9" s="1090"/>
      <c r="J9" s="251" t="s">
        <v>226</v>
      </c>
      <c r="K9" s="103"/>
      <c r="M9" s="281" t="s">
        <v>4092</v>
      </c>
      <c r="N9" s="284" t="str">
        <f>IF(AND(OR(F27&lt;&gt;"",AND(D30&lt;&gt;"",F30&lt;&gt;"")),AND(F44&lt;&gt;"",F45&lt;&gt;""),AND(C56&lt;&gt;"",F56&lt;&gt;"",G56&lt;&gt;"")),"○","")</f>
        <v>○</v>
      </c>
      <c r="O9" s="1">
        <f t="shared" si="0"/>
        <v>0</v>
      </c>
    </row>
    <row r="10" spans="1:15" ht="35.1" customHeight="1" thickBot="1" x14ac:dyDescent="0.2">
      <c r="C10" s="1"/>
      <c r="D10" s="1"/>
      <c r="E10" s="1"/>
      <c r="F10" s="39"/>
      <c r="G10" s="39"/>
      <c r="H10" s="39"/>
      <c r="I10" s="1"/>
      <c r="M10" s="408" t="s">
        <v>4093</v>
      </c>
      <c r="N10" s="409" t="str">
        <f>IF(J66="○","○","")</f>
        <v>○</v>
      </c>
      <c r="O10" s="1">
        <f t="shared" si="0"/>
        <v>0</v>
      </c>
    </row>
    <row r="11" spans="1:15" ht="35.1" customHeight="1" thickBot="1" x14ac:dyDescent="0.2">
      <c r="C11" s="43" t="s">
        <v>197</v>
      </c>
      <c r="D11" s="1091" t="s">
        <v>324</v>
      </c>
      <c r="E11" s="1091"/>
      <c r="F11" s="1060"/>
      <c r="G11" s="43" t="s">
        <v>4094</v>
      </c>
      <c r="H11" s="1091" t="s">
        <v>429</v>
      </c>
      <c r="I11" s="1092"/>
      <c r="M11" s="281" t="s">
        <v>4095</v>
      </c>
      <c r="N11" s="284" t="str">
        <f>IF(J114="○","○","")</f>
        <v>○</v>
      </c>
      <c r="O11" s="1">
        <f t="shared" si="0"/>
        <v>0</v>
      </c>
    </row>
    <row r="12" spans="1:15" ht="35.1" customHeight="1" thickBot="1" x14ac:dyDescent="0.2">
      <c r="C12" s="43" t="s">
        <v>4096</v>
      </c>
      <c r="D12" s="1060" t="s">
        <v>8038</v>
      </c>
      <c r="E12" s="1061"/>
      <c r="F12" s="1062"/>
      <c r="M12" s="281" t="s">
        <v>4097</v>
      </c>
      <c r="N12" s="284" t="str">
        <f>IF(C129&lt;&gt;"","○","")</f>
        <v>○</v>
      </c>
      <c r="O12" s="1">
        <f t="shared" si="0"/>
        <v>0</v>
      </c>
    </row>
    <row r="13" spans="1:15" ht="35.1" customHeight="1" x14ac:dyDescent="0.15">
      <c r="C13" s="39"/>
      <c r="D13" s="39"/>
      <c r="E13" s="39"/>
      <c r="F13" s="39"/>
      <c r="G13" s="39"/>
      <c r="H13" s="39"/>
      <c r="I13" s="39"/>
      <c r="M13" s="281" t="s">
        <v>4098</v>
      </c>
      <c r="N13" s="284" t="str">
        <f>IF(C136&lt;&gt;"","○","")</f>
        <v>○</v>
      </c>
      <c r="O13" s="1">
        <f t="shared" si="0"/>
        <v>0</v>
      </c>
    </row>
    <row r="14" spans="1:15" ht="35.1" customHeight="1" thickBot="1" x14ac:dyDescent="0.2">
      <c r="B14" s="25"/>
      <c r="C14" s="1074" t="s">
        <v>4099</v>
      </c>
      <c r="D14" s="154"/>
      <c r="E14" s="154"/>
      <c r="F14" s="41"/>
      <c r="G14" s="25"/>
      <c r="H14" s="41"/>
      <c r="I14" s="41"/>
      <c r="J14" s="25"/>
      <c r="K14" s="25"/>
      <c r="M14" s="281" t="s">
        <v>4100</v>
      </c>
      <c r="N14" s="284" t="str">
        <f>IF(OR(F44&lt;F45),"","○")</f>
        <v>○</v>
      </c>
      <c r="O14" s="1">
        <f t="shared" si="0"/>
        <v>0</v>
      </c>
    </row>
    <row r="15" spans="1:15" ht="35.1" customHeight="1" x14ac:dyDescent="0.15">
      <c r="A15" s="19"/>
      <c r="C15" s="1074"/>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 customHeight="1" x14ac:dyDescent="0.15">
      <c r="A16" s="19"/>
      <c r="C16" s="91"/>
      <c r="D16" s="91"/>
      <c r="E16" s="91"/>
      <c r="F16" s="39"/>
      <c r="G16" s="39"/>
      <c r="H16" s="39"/>
      <c r="I16" s="39"/>
      <c r="K16" s="19"/>
      <c r="M16" s="408" t="s">
        <v>4102</v>
      </c>
      <c r="N16" s="409" t="str">
        <f>IF(OR(F27="",F44="",F45="",C56="",F56="",G56=""),"","○")</f>
        <v>○</v>
      </c>
      <c r="O16" s="1">
        <f t="shared" si="0"/>
        <v>0</v>
      </c>
    </row>
    <row r="17" spans="1:15" ht="35.1" customHeight="1" thickBot="1" x14ac:dyDescent="0.2">
      <c r="A17" s="19"/>
      <c r="C17" s="200" t="s">
        <v>4103</v>
      </c>
      <c r="D17" s="168"/>
      <c r="E17" s="168"/>
      <c r="F17" s="201"/>
      <c r="G17" s="202"/>
      <c r="H17" s="44"/>
      <c r="K17" s="19"/>
      <c r="M17" s="461" t="s">
        <v>4104</v>
      </c>
      <c r="N17" s="460" t="str">
        <f>IF(OR(E62+実施計画様式!T77&lt;E63,D112+実施計画様式!U78&lt;E107),"","○")</f>
        <v>○</v>
      </c>
      <c r="O17" s="1">
        <f t="shared" si="0"/>
        <v>0</v>
      </c>
    </row>
    <row r="18" spans="1:15" ht="35.1" customHeight="1" x14ac:dyDescent="0.15">
      <c r="A18" s="19"/>
      <c r="C18" s="1075" t="s">
        <v>4105</v>
      </c>
      <c r="D18" s="1076"/>
      <c r="E18" s="1077">
        <f>IFERROR(VLOOKUP(D5,限!$D$3:$CA$1790,MATCH(3,限!$D$2:$CA$2,0),FALSE),0)</f>
        <v>15805</v>
      </c>
      <c r="F18" s="1077"/>
      <c r="G18" s="203" t="s">
        <v>4106</v>
      </c>
      <c r="H18" s="44"/>
      <c r="K18" s="19"/>
      <c r="O18" s="1">
        <f>SUM(O5:O17)</f>
        <v>0</v>
      </c>
    </row>
    <row r="19" spans="1:15" ht="35.1" customHeight="1" x14ac:dyDescent="0.15">
      <c r="A19" s="19"/>
      <c r="C19" s="1078" t="s">
        <v>4107</v>
      </c>
      <c r="D19" s="1079"/>
      <c r="E19" s="1080">
        <f>IFERROR(VLOOKUP(D5,限!$D$3:$CA$1790,MATCH(9,限!$D$2:$CA$2,0),FALSE),0)</f>
        <v>1325</v>
      </c>
      <c r="F19" s="1080"/>
      <c r="G19" s="285" t="s">
        <v>4106</v>
      </c>
      <c r="H19" s="44"/>
      <c r="I19" s="44"/>
      <c r="K19" s="19"/>
      <c r="O19" s="1"/>
    </row>
    <row r="20" spans="1:15" ht="35.1" customHeight="1" thickBot="1" x14ac:dyDescent="0.2">
      <c r="A20" s="19"/>
      <c r="C20" s="1078" t="s">
        <v>4108</v>
      </c>
      <c r="D20" s="1079"/>
      <c r="E20" s="1103">
        <f>IFERROR(VLOOKUP(D5,限!$D$3:$AW$1790,MATCH(24,限!$D$2:$AW$2,0),FALSE)+VLOOKUP(D5,限!$D$3:$AW$1790,MATCH(28,限!$D$2:$AW$2,0),FALSE)+VLOOKUP(D5,限!$D$3:$AW$1790,MATCH(35,限!$D$2:$AW$2,0),FALSE),0)</f>
        <v>2610</v>
      </c>
      <c r="F20" s="1103"/>
      <c r="G20" s="285" t="s">
        <v>4106</v>
      </c>
      <c r="H20" s="44"/>
      <c r="I20" s="44"/>
      <c r="K20" s="19"/>
      <c r="M20" s="417"/>
      <c r="N20" s="44"/>
      <c r="O20" s="1"/>
    </row>
    <row r="21" spans="1:15" ht="33.950000000000003" customHeight="1" thickBot="1" x14ac:dyDescent="0.2">
      <c r="A21" s="19"/>
      <c r="C21" s="1055" t="s">
        <v>4109</v>
      </c>
      <c r="D21" s="1056"/>
      <c r="E21" s="1104">
        <f>MAX(MAX(SUM(H27,J30,H44,H56)-E18,0)+E61-E20,0)</f>
        <v>4415</v>
      </c>
      <c r="F21" s="1105"/>
      <c r="G21" s="286" t="s">
        <v>4106</v>
      </c>
      <c r="H21" s="1116"/>
      <c r="I21" s="1048"/>
      <c r="K21" s="19"/>
      <c r="M21" s="1114" t="s">
        <v>4110</v>
      </c>
      <c r="N21" s="1115"/>
      <c r="O21" s="1"/>
    </row>
    <row r="22" spans="1:15" ht="44.1" customHeight="1" thickTop="1" thickBot="1" x14ac:dyDescent="0.2">
      <c r="A22" s="19"/>
      <c r="C22" s="1106" t="s">
        <v>4111</v>
      </c>
      <c r="D22" s="1107"/>
      <c r="E22" s="1108">
        <f>E19+E20+E21</f>
        <v>8350</v>
      </c>
      <c r="F22" s="1109"/>
      <c r="G22" s="167" t="s">
        <v>4106</v>
      </c>
      <c r="H22" s="44"/>
      <c r="I22" s="44"/>
      <c r="K22" s="19"/>
      <c r="M22" s="421" t="s">
        <v>4079</v>
      </c>
      <c r="N22" s="431" t="s">
        <v>4112</v>
      </c>
    </row>
    <row r="23" spans="1:15" ht="44.1" customHeight="1" thickTop="1" x14ac:dyDescent="0.15">
      <c r="A23" s="19"/>
      <c r="C23" s="149"/>
      <c r="D23" s="149"/>
      <c r="E23" s="149"/>
      <c r="F23" s="44"/>
      <c r="G23" s="44"/>
      <c r="H23" s="44"/>
      <c r="I23" s="84"/>
      <c r="J23" s="84"/>
      <c r="K23" s="95"/>
      <c r="M23" s="430" t="s">
        <v>4113</v>
      </c>
      <c r="N23" s="218" t="s">
        <v>226</v>
      </c>
      <c r="O23" s="1">
        <f t="shared" ref="O23:O30" si="1">IF(N23="○",0,1)</f>
        <v>0</v>
      </c>
    </row>
    <row r="24" spans="1:15" ht="44.1" customHeight="1" x14ac:dyDescent="0.15">
      <c r="A24" s="19"/>
      <c r="H24" s="44"/>
      <c r="I24" s="46"/>
      <c r="J24" s="46"/>
      <c r="K24" s="99"/>
      <c r="M24" s="169" t="s">
        <v>4114</v>
      </c>
      <c r="N24" s="218" t="s">
        <v>226</v>
      </c>
      <c r="O24" s="1">
        <f t="shared" si="1"/>
        <v>0</v>
      </c>
    </row>
    <row r="25" spans="1:15" ht="44.1" customHeight="1" thickBot="1" x14ac:dyDescent="0.2">
      <c r="A25" s="19"/>
      <c r="C25" s="200" t="s">
        <v>4115</v>
      </c>
      <c r="D25" s="54"/>
      <c r="E25" s="54"/>
      <c r="F25" s="85"/>
      <c r="G25" s="149"/>
      <c r="H25" s="149"/>
      <c r="I25" s="39"/>
      <c r="J25" s="73"/>
      <c r="K25" s="96"/>
      <c r="M25" s="169" t="s">
        <v>4116</v>
      </c>
      <c r="N25" s="218" t="s">
        <v>226</v>
      </c>
      <c r="O25" s="1">
        <f t="shared" si="1"/>
        <v>0</v>
      </c>
    </row>
    <row r="26" spans="1:15" ht="44.1" customHeight="1" thickBot="1" x14ac:dyDescent="0.2">
      <c r="A26" s="19"/>
      <c r="C26" s="156" t="s">
        <v>4117</v>
      </c>
      <c r="D26" s="1111" t="s">
        <v>4118</v>
      </c>
      <c r="E26" s="1112"/>
      <c r="F26" s="1054" t="s">
        <v>4119</v>
      </c>
      <c r="G26" s="1110"/>
      <c r="H26" s="157" t="s">
        <v>4120</v>
      </c>
      <c r="I26" s="158" t="s">
        <v>4121</v>
      </c>
      <c r="J26" s="151"/>
      <c r="K26" s="96"/>
      <c r="M26" s="169" t="s">
        <v>4122</v>
      </c>
      <c r="N26" s="218" t="s">
        <v>226</v>
      </c>
      <c r="O26" s="1">
        <f t="shared" si="1"/>
        <v>0</v>
      </c>
    </row>
    <row r="27" spans="1:15" ht="44.1" customHeight="1" thickTop="1" thickBot="1" x14ac:dyDescent="0.2">
      <c r="A27" s="19"/>
      <c r="C27" s="240" t="s">
        <v>4123</v>
      </c>
      <c r="D27" s="307">
        <v>30</v>
      </c>
      <c r="E27" s="302" t="s">
        <v>4106</v>
      </c>
      <c r="F27" s="265">
        <v>480</v>
      </c>
      <c r="G27" s="241" t="s">
        <v>4124</v>
      </c>
      <c r="H27" s="308">
        <f>D27*F27</f>
        <v>14400</v>
      </c>
      <c r="I27" s="309">
        <f>ROUND(2.5*F27,0)</f>
        <v>1200</v>
      </c>
      <c r="J27" s="1"/>
      <c r="K27" s="96"/>
      <c r="M27" s="169" t="s">
        <v>4125</v>
      </c>
      <c r="N27" s="218" t="s">
        <v>226</v>
      </c>
      <c r="O27" s="1">
        <f t="shared" si="1"/>
        <v>0</v>
      </c>
    </row>
    <row r="28" spans="1:15" ht="44.1" customHeight="1" x14ac:dyDescent="0.15">
      <c r="A28" s="19"/>
      <c r="C28" s="159"/>
      <c r="D28" s="162"/>
      <c r="E28" s="162"/>
      <c r="F28" s="204"/>
      <c r="G28" s="163"/>
      <c r="H28" s="38"/>
      <c r="I28" s="79"/>
      <c r="J28" s="84"/>
      <c r="K28" s="96"/>
      <c r="M28" s="169" t="s">
        <v>4126</v>
      </c>
      <c r="N28" s="218" t="s">
        <v>226</v>
      </c>
      <c r="O28" s="1">
        <f t="shared" si="1"/>
        <v>0</v>
      </c>
    </row>
    <row r="29" spans="1:15" ht="44.1" customHeight="1" thickBot="1" x14ac:dyDescent="0.2">
      <c r="A29" s="19"/>
      <c r="C29" s="1113" t="s">
        <v>4127</v>
      </c>
      <c r="D29" s="1113"/>
      <c r="E29" s="1113"/>
      <c r="F29" s="1113"/>
      <c r="G29" s="1113"/>
      <c r="H29" s="1113"/>
      <c r="I29" s="1113"/>
      <c r="J29" s="228" t="s">
        <v>4128</v>
      </c>
      <c r="K29" s="96"/>
      <c r="M29" s="169" t="s">
        <v>4129</v>
      </c>
      <c r="N29" s="218" t="s">
        <v>226</v>
      </c>
      <c r="O29" s="1">
        <f t="shared" si="1"/>
        <v>0</v>
      </c>
    </row>
    <row r="30" spans="1:15" ht="44.1" customHeight="1" thickBot="1" x14ac:dyDescent="0.2">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 customHeight="1" x14ac:dyDescent="0.15">
      <c r="A31" s="19"/>
      <c r="C31" s="1049" t="s">
        <v>4134</v>
      </c>
      <c r="D31" s="1049"/>
      <c r="E31" s="1049"/>
      <c r="F31" s="1049"/>
      <c r="G31" s="1049"/>
      <c r="H31" s="1049"/>
      <c r="I31" s="1049"/>
      <c r="K31" s="100"/>
      <c r="M31" s="283" t="s">
        <v>4135</v>
      </c>
      <c r="N31" s="218" t="s">
        <v>226</v>
      </c>
      <c r="O31" s="1">
        <f>IF(N31="○",0,1)</f>
        <v>0</v>
      </c>
    </row>
    <row r="32" spans="1:15" ht="44.1" customHeight="1" x14ac:dyDescent="0.15">
      <c r="A32" s="19"/>
      <c r="K32" s="95"/>
      <c r="M32" s="410" t="s">
        <v>4136</v>
      </c>
      <c r="N32" s="218" t="s">
        <v>226</v>
      </c>
      <c r="O32" s="1">
        <f>IF(N32="○",0,1)</f>
        <v>0</v>
      </c>
    </row>
    <row r="33" spans="1:15" ht="44.1" customHeight="1" thickBot="1" x14ac:dyDescent="0.2">
      <c r="A33" s="19"/>
      <c r="J33" s="73"/>
      <c r="K33" s="95"/>
      <c r="M33" s="422" t="s">
        <v>4137</v>
      </c>
      <c r="N33" s="251"/>
      <c r="O33" s="1">
        <f>IF(OR(N33="○",OR(E62&lt;&gt;0,D112&lt;&gt;0,D115&lt;&gt;0,D118&lt;&gt;0),),0,1)</f>
        <v>0</v>
      </c>
    </row>
    <row r="34" spans="1:15" ht="44.1" customHeight="1" x14ac:dyDescent="0.15">
      <c r="A34" s="19"/>
      <c r="J34" s="151"/>
      <c r="K34" s="95"/>
      <c r="O34" s="429">
        <f>SUM(O23:O33)</f>
        <v>0</v>
      </c>
    </row>
    <row r="35" spans="1:15" ht="44.1" customHeight="1" x14ac:dyDescent="0.15">
      <c r="A35" s="19"/>
      <c r="G35" s="377"/>
      <c r="J35" s="1"/>
      <c r="K35" s="95"/>
      <c r="O35" s="1"/>
    </row>
    <row r="36" spans="1:15" s="37" customFormat="1" ht="9.9499999999999993" customHeight="1" x14ac:dyDescent="0.15">
      <c r="A36" s="160"/>
      <c r="C36"/>
      <c r="D36"/>
      <c r="E36"/>
      <c r="F36"/>
      <c r="G36"/>
      <c r="H36"/>
      <c r="I36"/>
      <c r="J36" s="84"/>
      <c r="K36" s="161"/>
      <c r="M36" s="1102"/>
      <c r="N36" s="1102"/>
      <c r="O36" s="1"/>
    </row>
    <row r="37" spans="1:15" ht="44.1" hidden="1" customHeight="1" x14ac:dyDescent="0.15">
      <c r="A37" s="19"/>
      <c r="K37" s="95"/>
      <c r="M37" s="148"/>
      <c r="N37" s="202"/>
      <c r="O37" s="1"/>
    </row>
    <row r="38" spans="1:15" ht="28.5" hidden="1" customHeight="1" x14ac:dyDescent="0.15">
      <c r="A38" s="19"/>
      <c r="K38" s="95"/>
      <c r="N38" s="84"/>
      <c r="O38" s="1"/>
    </row>
    <row r="39" spans="1:15" ht="31.5" hidden="1" customHeight="1" x14ac:dyDescent="0.15">
      <c r="A39" s="19"/>
      <c r="J39" s="84"/>
      <c r="K39" s="95"/>
      <c r="M39" s="84"/>
      <c r="N39" s="46"/>
      <c r="O39" s="1"/>
    </row>
    <row r="40" spans="1:15" ht="11.45" hidden="1" customHeight="1" x14ac:dyDescent="0.15">
      <c r="A40" s="19"/>
      <c r="F40" s="205"/>
      <c r="G40" s="46"/>
      <c r="H40" s="1"/>
      <c r="I40" s="84"/>
      <c r="J40" s="84"/>
      <c r="K40" s="95"/>
      <c r="M40" s="84"/>
      <c r="N40" s="46"/>
      <c r="O40" s="1"/>
    </row>
    <row r="41" spans="1:15" ht="6" hidden="1" customHeight="1" x14ac:dyDescent="0.15">
      <c r="A41" s="19"/>
      <c r="C41" s="149"/>
      <c r="D41" s="149"/>
      <c r="E41" s="149"/>
      <c r="F41" s="205"/>
      <c r="G41" s="46"/>
      <c r="H41" s="1"/>
      <c r="I41" s="84"/>
      <c r="J41" s="84"/>
      <c r="K41" s="95"/>
      <c r="M41" s="84"/>
      <c r="N41" s="46"/>
      <c r="O41" s="1"/>
    </row>
    <row r="42" spans="1:15" ht="35.450000000000003" customHeight="1" thickBot="1" x14ac:dyDescent="0.2">
      <c r="A42" s="19"/>
      <c r="C42" s="200" t="s">
        <v>4138</v>
      </c>
      <c r="D42" s="149"/>
      <c r="E42" s="149"/>
      <c r="F42" s="205"/>
      <c r="G42" s="46"/>
      <c r="H42" s="1"/>
      <c r="I42" s="84"/>
      <c r="J42" s="84"/>
      <c r="K42" s="95"/>
      <c r="M42" s="84"/>
      <c r="N42" s="46"/>
      <c r="O42" s="1"/>
    </row>
    <row r="43" spans="1:15" ht="44.1" customHeight="1" thickBot="1" x14ac:dyDescent="0.2">
      <c r="A43" s="19"/>
      <c r="C43" s="156" t="s">
        <v>4117</v>
      </c>
      <c r="D43" s="1051" t="s">
        <v>4118</v>
      </c>
      <c r="E43" s="1052"/>
      <c r="F43" s="1053" t="s">
        <v>4139</v>
      </c>
      <c r="G43" s="1054"/>
      <c r="H43" s="164" t="s">
        <v>4120</v>
      </c>
      <c r="I43" s="158" t="s">
        <v>4121</v>
      </c>
      <c r="J43" s="84"/>
      <c r="K43" s="95"/>
      <c r="M43" s="84"/>
      <c r="N43" s="46"/>
      <c r="O43" s="1"/>
    </row>
    <row r="44" spans="1:15" ht="44.1" customHeight="1" thickTop="1" x14ac:dyDescent="0.15">
      <c r="A44" s="19"/>
      <c r="C44" s="1066" t="s">
        <v>4140</v>
      </c>
      <c r="D44" s="1068">
        <v>20</v>
      </c>
      <c r="E44" s="1070" t="s">
        <v>4106</v>
      </c>
      <c r="F44" s="263">
        <v>35</v>
      </c>
      <c r="G44" s="253" t="s">
        <v>4141</v>
      </c>
      <c r="H44" s="313">
        <f>D44*F44</f>
        <v>700</v>
      </c>
      <c r="I44" s="314"/>
      <c r="J44" s="84"/>
      <c r="K44" s="95"/>
      <c r="M44" s="47"/>
      <c r="N44" s="46"/>
      <c r="O44" s="1"/>
    </row>
    <row r="45" spans="1:15" ht="44.1" customHeight="1" thickBot="1" x14ac:dyDescent="0.2">
      <c r="A45" s="19"/>
      <c r="C45" s="1067"/>
      <c r="D45" s="1069"/>
      <c r="E45" s="1071"/>
      <c r="F45" s="265">
        <v>20</v>
      </c>
      <c r="G45" s="252" t="s">
        <v>4142</v>
      </c>
      <c r="H45" s="315"/>
      <c r="I45" s="316">
        <f>ROUND(2.5*F45,0)</f>
        <v>50</v>
      </c>
      <c r="J45" s="84"/>
      <c r="K45" s="95"/>
      <c r="M45" s="47"/>
      <c r="N45" s="46"/>
      <c r="O45" s="1"/>
    </row>
    <row r="46" spans="1:15" ht="30.95" customHeight="1" x14ac:dyDescent="0.15">
      <c r="A46" s="19"/>
      <c r="J46" s="84"/>
      <c r="K46" s="95"/>
      <c r="M46" s="385"/>
      <c r="N46" s="51"/>
    </row>
    <row r="47" spans="1:15" ht="48" customHeight="1" x14ac:dyDescent="0.15">
      <c r="A47" s="19"/>
      <c r="C47" s="149"/>
      <c r="D47" s="149"/>
      <c r="E47" s="149"/>
      <c r="F47" s="205"/>
      <c r="G47" s="46"/>
      <c r="H47" s="1"/>
      <c r="I47" s="84"/>
      <c r="J47" s="84"/>
      <c r="K47" s="95"/>
    </row>
    <row r="48" spans="1:15" ht="48" customHeight="1" x14ac:dyDescent="0.15">
      <c r="A48" s="19"/>
      <c r="C48" s="149"/>
      <c r="D48" s="149"/>
      <c r="E48" s="149"/>
      <c r="F48" s="205"/>
      <c r="G48" s="46"/>
      <c r="H48" s="1"/>
      <c r="I48" s="84"/>
      <c r="J48" s="84"/>
      <c r="K48" s="95"/>
    </row>
    <row r="49" spans="1:16" ht="48" customHeight="1" x14ac:dyDescent="0.15">
      <c r="A49" s="19"/>
      <c r="C49" s="149"/>
      <c r="D49" s="149"/>
      <c r="E49" s="149"/>
      <c r="F49" s="205"/>
      <c r="G49" s="46"/>
      <c r="H49" s="1"/>
      <c r="I49" s="84"/>
      <c r="J49" s="84"/>
      <c r="K49" s="95"/>
    </row>
    <row r="50" spans="1:16" ht="30.95" hidden="1" customHeight="1" x14ac:dyDescent="0.15">
      <c r="A50" s="19"/>
      <c r="C50" s="149"/>
      <c r="D50" s="149"/>
      <c r="E50" s="149"/>
      <c r="F50" s="205"/>
      <c r="G50" s="46"/>
      <c r="H50" s="1"/>
      <c r="I50" s="84"/>
      <c r="J50" s="84"/>
      <c r="K50" s="95"/>
    </row>
    <row r="51" spans="1:16" ht="30.95" hidden="1" customHeight="1" x14ac:dyDescent="0.15">
      <c r="A51" s="19"/>
      <c r="C51" s="149"/>
      <c r="D51" s="149"/>
      <c r="E51" s="149"/>
      <c r="F51" s="205"/>
      <c r="G51" s="46"/>
      <c r="H51" s="1"/>
      <c r="I51" s="84"/>
      <c r="J51" s="84"/>
      <c r="K51" s="95"/>
    </row>
    <row r="52" spans="1:16" ht="30.95" hidden="1" customHeight="1" x14ac:dyDescent="0.15">
      <c r="A52" s="19"/>
      <c r="C52" s="149"/>
      <c r="D52" s="149"/>
      <c r="E52" s="149"/>
      <c r="F52" s="205"/>
      <c r="G52" s="46"/>
      <c r="H52" s="1"/>
      <c r="I52" s="84"/>
      <c r="J52" s="84"/>
      <c r="K52" s="95"/>
    </row>
    <row r="53" spans="1:16" ht="30.95" customHeight="1" thickBot="1" x14ac:dyDescent="0.2">
      <c r="A53" s="19"/>
      <c r="C53" s="200" t="s">
        <v>4143</v>
      </c>
      <c r="D53" s="149"/>
      <c r="E53" s="149"/>
      <c r="F53" s="205"/>
      <c r="G53" s="46"/>
      <c r="H53" s="1"/>
      <c r="I53" s="84"/>
      <c r="J53" s="84"/>
      <c r="K53" s="95"/>
    </row>
    <row r="54" spans="1:16" ht="21.95" customHeight="1" x14ac:dyDescent="0.15">
      <c r="A54" s="19"/>
      <c r="C54" s="1126" t="s">
        <v>4144</v>
      </c>
      <c r="D54" s="1127"/>
      <c r="E54" s="1128"/>
      <c r="F54" s="1132" t="s">
        <v>4145</v>
      </c>
      <c r="G54" s="1133"/>
      <c r="H54" s="1117" t="s">
        <v>4120</v>
      </c>
      <c r="I54" s="1119" t="s">
        <v>4121</v>
      </c>
      <c r="J54" s="84"/>
      <c r="K54" s="95"/>
    </row>
    <row r="55" spans="1:16" ht="21.95" customHeight="1" thickBot="1" x14ac:dyDescent="0.2">
      <c r="A55" s="19"/>
      <c r="C55" s="1129"/>
      <c r="D55" s="1130"/>
      <c r="E55" s="1131"/>
      <c r="F55" s="255"/>
      <c r="G55" s="223" t="s">
        <v>4146</v>
      </c>
      <c r="H55" s="1118"/>
      <c r="I55" s="1120"/>
      <c r="J55" s="84"/>
      <c r="K55" s="95"/>
    </row>
    <row r="56" spans="1:16" ht="44.1" customHeight="1" thickTop="1" thickBot="1" x14ac:dyDescent="0.2">
      <c r="A56" s="19"/>
      <c r="C56" s="264">
        <v>7730</v>
      </c>
      <c r="D56" s="1121" t="s">
        <v>4147</v>
      </c>
      <c r="E56" s="1122"/>
      <c r="F56" s="265">
        <v>375</v>
      </c>
      <c r="G56" s="266">
        <v>237</v>
      </c>
      <c r="H56" s="308">
        <f>C56</f>
        <v>7730</v>
      </c>
      <c r="I56" s="317">
        <f>3*G56</f>
        <v>711</v>
      </c>
      <c r="J56" s="84"/>
      <c r="K56" s="95"/>
    </row>
    <row r="57" spans="1:16" ht="75" customHeight="1" x14ac:dyDescent="0.15">
      <c r="A57" s="19"/>
      <c r="C57" s="150"/>
      <c r="D57" s="150"/>
      <c r="E57" s="150"/>
      <c r="F57" s="87"/>
      <c r="G57" s="44"/>
      <c r="H57" s="1"/>
      <c r="I57" s="84"/>
      <c r="J57" s="84"/>
      <c r="K57" s="95"/>
    </row>
    <row r="58" spans="1:16" ht="75" customHeight="1" thickBot="1" x14ac:dyDescent="0.2">
      <c r="A58" s="19"/>
      <c r="C58" s="150"/>
      <c r="D58" s="150"/>
      <c r="E58" s="150"/>
      <c r="F58" s="87"/>
      <c r="G58" s="44"/>
      <c r="H58" s="1"/>
      <c r="K58" s="95"/>
      <c r="M58" s="73"/>
    </row>
    <row r="59" spans="1:16" ht="35.450000000000003" customHeight="1" x14ac:dyDescent="0.15">
      <c r="A59" s="19"/>
      <c r="C59" s="1123" t="s">
        <v>4148</v>
      </c>
      <c r="D59" s="1124"/>
      <c r="E59" s="1125">
        <f>SUM(H27,H30,H44,H56)</f>
        <v>22830</v>
      </c>
      <c r="F59" s="1125"/>
      <c r="G59" s="225" t="s">
        <v>4106</v>
      </c>
      <c r="H59" s="1"/>
      <c r="I59" s="1134" t="s">
        <v>4149</v>
      </c>
      <c r="J59" s="1135"/>
      <c r="K59" s="95"/>
    </row>
    <row r="60" spans="1:16" ht="36.6" customHeight="1" thickBot="1" x14ac:dyDescent="0.2">
      <c r="A60" s="19"/>
      <c r="C60" s="1165" t="s">
        <v>4150</v>
      </c>
      <c r="D60" s="1166"/>
      <c r="E60" s="1058">
        <f>IFERROR(VLOOKUP(D5,限!$D$3:$CA$1790,MATCH(8,限!$D$2:$CA$2,0),FALSE),0)</f>
        <v>14480</v>
      </c>
      <c r="F60" s="1058"/>
      <c r="G60" s="282" t="s">
        <v>4106</v>
      </c>
      <c r="H60" s="1"/>
      <c r="I60" s="332"/>
      <c r="J60" s="333" t="s">
        <v>4151</v>
      </c>
      <c r="K60" s="95"/>
    </row>
    <row r="61" spans="1:16" ht="36.6" customHeight="1" thickTop="1" x14ac:dyDescent="0.15">
      <c r="A61" s="19"/>
      <c r="C61" s="1055" t="s">
        <v>4152</v>
      </c>
      <c r="D61" s="1056"/>
      <c r="E61" s="1058">
        <f>IFERROR(VLOOKUP(D5,限!$D$3:$CA$1790,MATCH(28,限!$D$2:$CA$2,0),FALSE),0)</f>
        <v>0</v>
      </c>
      <c r="F61" s="1058"/>
      <c r="G61" s="411" t="s">
        <v>4153</v>
      </c>
      <c r="H61" s="1"/>
      <c r="I61" s="334" t="s">
        <v>4154</v>
      </c>
      <c r="J61" s="331">
        <f>J65-J62-J63-J64</f>
        <v>22830</v>
      </c>
      <c r="K61" s="95"/>
    </row>
    <row r="62" spans="1:16" ht="36.6" customHeight="1" x14ac:dyDescent="0.15">
      <c r="A62" s="19"/>
      <c r="C62" s="1055" t="s">
        <v>4155</v>
      </c>
      <c r="D62" s="1056"/>
      <c r="E62" s="1072">
        <f>MAX(E59-E60,0)+E61</f>
        <v>8350</v>
      </c>
      <c r="F62" s="1073"/>
      <c r="G62" s="411" t="s">
        <v>4106</v>
      </c>
      <c r="H62" s="1"/>
      <c r="I62" s="335" t="s">
        <v>4156</v>
      </c>
      <c r="J62" s="328">
        <v>0</v>
      </c>
      <c r="K62" s="95"/>
      <c r="P62" s="37"/>
    </row>
    <row r="63" spans="1:16" ht="35.450000000000003" customHeight="1" thickBot="1" x14ac:dyDescent="0.2">
      <c r="A63" s="19"/>
      <c r="C63" s="1063" t="s">
        <v>4157</v>
      </c>
      <c r="D63" s="1064"/>
      <c r="E63" s="1065">
        <f>IFERROR(VLOOKUP(D5,限!$D$3:$CA$1790,MATCH(20,限!$D$2:$CA$2,0),FALSE)+VLOOKUP(D5,限!$D$3:$CA$1790,MATCH(31,限!$D$2:$CA$2,0),FALSE),0)</f>
        <v>3935</v>
      </c>
      <c r="F63" s="1065"/>
      <c r="G63" s="224" t="s">
        <v>4106</v>
      </c>
      <c r="H63" s="1"/>
      <c r="I63" s="335" t="s">
        <v>4158</v>
      </c>
      <c r="J63" s="328">
        <v>0</v>
      </c>
      <c r="K63" s="95"/>
    </row>
    <row r="64" spans="1:16" ht="29.1" customHeight="1" thickBot="1" x14ac:dyDescent="0.2">
      <c r="A64" s="19"/>
      <c r="C64" s="1049" t="s">
        <v>4159</v>
      </c>
      <c r="D64" s="1049"/>
      <c r="E64" s="1049"/>
      <c r="F64" s="1049"/>
      <c r="G64" s="1049"/>
      <c r="H64" s="1"/>
      <c r="I64" s="336" t="s">
        <v>4160</v>
      </c>
      <c r="J64" s="337">
        <v>0</v>
      </c>
      <c r="K64" s="95"/>
    </row>
    <row r="65" spans="1:18" ht="29.1" customHeight="1" thickTop="1" x14ac:dyDescent="0.15">
      <c r="A65" s="19"/>
      <c r="C65" s="1050"/>
      <c r="D65" s="1050"/>
      <c r="E65" s="1050"/>
      <c r="F65" s="1050"/>
      <c r="G65" s="1050"/>
      <c r="H65" s="1"/>
      <c r="I65" s="334" t="s">
        <v>4161</v>
      </c>
      <c r="J65" s="331">
        <f>E59</f>
        <v>22830</v>
      </c>
      <c r="K65" s="95"/>
    </row>
    <row r="66" spans="1:18" ht="59.45" customHeight="1" thickBot="1" x14ac:dyDescent="0.2">
      <c r="A66" s="19"/>
      <c r="C66" s="1050"/>
      <c r="D66" s="1050"/>
      <c r="E66" s="1050"/>
      <c r="F66" s="1050"/>
      <c r="G66" s="1050"/>
      <c r="H66" s="1"/>
      <c r="I66" s="88" t="s">
        <v>4162</v>
      </c>
      <c r="J66" s="418" t="str">
        <f>IF(AND(J61&gt;=0,J61&lt;=E59),"○","合計が交付対象経費の累計の金額以内になるよう修正してください。")</f>
        <v>○</v>
      </c>
      <c r="K66" s="95"/>
    </row>
    <row r="67" spans="1:18" ht="29.25" customHeight="1" x14ac:dyDescent="0.15">
      <c r="A67" s="19"/>
      <c r="C67" s="1050"/>
      <c r="D67" s="1050"/>
      <c r="E67" s="1050"/>
      <c r="F67" s="1050"/>
      <c r="G67" s="1050"/>
      <c r="H67" s="1"/>
      <c r="I67" s="102" t="s">
        <v>4163</v>
      </c>
      <c r="K67" s="95"/>
    </row>
    <row r="68" spans="1:18" ht="29.45" customHeight="1" x14ac:dyDescent="0.15">
      <c r="A68" s="19"/>
      <c r="C68" s="222"/>
      <c r="D68" s="222"/>
      <c r="E68" s="222"/>
      <c r="F68" s="222"/>
      <c r="G68" s="222"/>
      <c r="H68" s="1"/>
      <c r="K68" s="95"/>
    </row>
    <row r="69" spans="1:18" ht="29.45" customHeight="1" x14ac:dyDescent="0.15">
      <c r="A69" s="19"/>
      <c r="C69" s="227"/>
      <c r="D69" s="227"/>
      <c r="E69" s="227"/>
      <c r="F69" s="227"/>
      <c r="G69" s="227"/>
      <c r="I69" s="1137"/>
      <c r="J69" s="1137"/>
      <c r="K69" s="95"/>
      <c r="N69" s="51"/>
    </row>
    <row r="70" spans="1:18" ht="29.45" hidden="1" customHeight="1" x14ac:dyDescent="0.15">
      <c r="A70" s="19"/>
      <c r="J70" s="84"/>
      <c r="K70" s="99"/>
      <c r="M70" s="37"/>
      <c r="N70" s="151"/>
    </row>
    <row r="71" spans="1:18" ht="29.45" customHeight="1" x14ac:dyDescent="0.15">
      <c r="A71" s="19"/>
      <c r="J71" s="84"/>
      <c r="K71" s="96"/>
      <c r="Q71" s="37"/>
      <c r="R71" s="151"/>
    </row>
    <row r="72" spans="1:18" ht="45.95" customHeight="1" x14ac:dyDescent="0.15">
      <c r="A72" s="19"/>
      <c r="B72" s="22"/>
      <c r="C72" s="150"/>
      <c r="D72" s="150"/>
      <c r="E72" s="150"/>
      <c r="F72" s="87"/>
      <c r="G72" s="44"/>
      <c r="H72" s="1"/>
      <c r="I72" s="84"/>
      <c r="J72" s="84"/>
      <c r="K72" s="96"/>
    </row>
    <row r="73" spans="1:18" ht="73.5" hidden="1" customHeight="1" x14ac:dyDescent="0.15">
      <c r="A73" s="19"/>
      <c r="B73" s="22"/>
      <c r="C73" s="227"/>
      <c r="D73" s="227"/>
      <c r="E73" s="227"/>
      <c r="F73" s="227"/>
      <c r="G73" s="227"/>
      <c r="H73" s="39"/>
      <c r="K73" s="96"/>
    </row>
    <row r="74" spans="1:18" ht="73.5" hidden="1" customHeight="1" x14ac:dyDescent="0.15">
      <c r="A74" s="19"/>
      <c r="B74" s="22"/>
      <c r="C74" s="222"/>
      <c r="D74" s="222"/>
      <c r="E74" s="222"/>
      <c r="F74" s="222"/>
      <c r="G74" s="222"/>
      <c r="H74" s="39"/>
      <c r="I74" s="84"/>
      <c r="J74" s="84"/>
      <c r="K74" s="96"/>
    </row>
    <row r="75" spans="1:18" ht="39.950000000000003" hidden="1" customHeight="1" x14ac:dyDescent="0.15">
      <c r="A75" s="19"/>
      <c r="B75" s="22"/>
      <c r="C75" s="1154"/>
      <c r="D75" s="1154"/>
      <c r="E75" s="1154"/>
      <c r="F75" s="1154"/>
      <c r="G75" s="1154"/>
      <c r="H75" s="39"/>
      <c r="I75" s="84"/>
      <c r="J75" s="84"/>
      <c r="K75" s="96"/>
    </row>
    <row r="76" spans="1:18" ht="83.45" hidden="1" customHeight="1" x14ac:dyDescent="0.15">
      <c r="A76" s="19"/>
      <c r="B76" s="22"/>
      <c r="C76" s="149"/>
      <c r="D76" s="149"/>
      <c r="E76" s="149"/>
      <c r="F76" s="145"/>
      <c r="G76" s="46"/>
      <c r="H76" s="39"/>
      <c r="I76" s="84"/>
      <c r="J76" s="84"/>
      <c r="K76" s="97"/>
    </row>
    <row r="77" spans="1:18" ht="22.35" customHeight="1" thickBot="1" x14ac:dyDescent="0.2">
      <c r="B77" s="23"/>
      <c r="C77" s="93"/>
      <c r="D77" s="93"/>
      <c r="E77" s="93"/>
      <c r="F77" s="94"/>
      <c r="G77" s="143"/>
      <c r="H77" s="41"/>
      <c r="I77" s="81"/>
      <c r="J77" s="81"/>
      <c r="K77" s="101"/>
    </row>
    <row r="78" spans="1:18" ht="29.45" customHeight="1" x14ac:dyDescent="0.15">
      <c r="C78" s="44"/>
      <c r="D78" s="44"/>
      <c r="E78" s="44"/>
      <c r="F78" s="1"/>
      <c r="G78" s="1"/>
      <c r="H78" s="168" t="s">
        <v>4164</v>
      </c>
      <c r="I78" s="89"/>
      <c r="J78" s="37"/>
      <c r="K78" s="37"/>
    </row>
    <row r="79" spans="1:18" ht="27" hidden="1" customHeight="1" x14ac:dyDescent="0.15">
      <c r="C79" s="44"/>
      <c r="D79" s="44"/>
      <c r="E79" s="44"/>
      <c r="F79" s="1"/>
      <c r="G79" s="1"/>
      <c r="H79" s="39"/>
      <c r="I79" s="89"/>
      <c r="J79" s="37"/>
      <c r="K79" s="37"/>
    </row>
    <row r="80" spans="1:18" ht="27" hidden="1" customHeight="1" x14ac:dyDescent="0.15">
      <c r="C80" s="44"/>
      <c r="D80" s="44"/>
      <c r="E80" s="44"/>
      <c r="F80" s="1"/>
      <c r="G80" s="1"/>
      <c r="H80" s="39"/>
      <c r="I80" s="89"/>
      <c r="J80" s="37"/>
      <c r="K80" s="37"/>
    </row>
    <row r="81" spans="3:11" ht="27" hidden="1" customHeight="1" x14ac:dyDescent="0.15">
      <c r="C81" s="44"/>
      <c r="D81" s="44"/>
      <c r="E81" s="44"/>
      <c r="F81" s="1"/>
      <c r="G81" s="1"/>
      <c r="H81" s="39"/>
      <c r="I81" s="89"/>
      <c r="J81" s="37"/>
      <c r="K81" s="37"/>
    </row>
    <row r="82" spans="3:11" ht="27" hidden="1" customHeight="1" x14ac:dyDescent="0.15">
      <c r="C82" s="44"/>
      <c r="D82" s="44"/>
      <c r="E82" s="44"/>
      <c r="F82" s="1"/>
      <c r="G82" s="1"/>
      <c r="H82" s="39"/>
      <c r="I82" s="89"/>
      <c r="J82" s="37"/>
      <c r="K82" s="37"/>
    </row>
    <row r="83" spans="3:11" ht="27" hidden="1" customHeight="1" x14ac:dyDescent="0.15">
      <c r="C83" s="102"/>
      <c r="D83" s="102"/>
      <c r="E83" s="102"/>
      <c r="F83" s="1"/>
      <c r="G83" s="1"/>
      <c r="H83" s="39"/>
      <c r="I83" s="89"/>
      <c r="J83" s="37"/>
      <c r="K83" s="37"/>
    </row>
    <row r="84" spans="3:11" ht="27" hidden="1" customHeight="1" x14ac:dyDescent="0.15">
      <c r="C84" s="102"/>
      <c r="D84" s="102"/>
      <c r="E84" s="102"/>
      <c r="F84" s="102"/>
      <c r="G84" s="102"/>
      <c r="H84" s="39"/>
      <c r="I84" s="89"/>
      <c r="J84" s="37"/>
      <c r="K84" s="37"/>
    </row>
    <row r="85" spans="3:11" ht="27" hidden="1" customHeight="1" x14ac:dyDescent="0.15">
      <c r="C85" s="102"/>
      <c r="D85" s="102"/>
      <c r="E85" s="102"/>
      <c r="F85" s="102"/>
      <c r="G85" s="102"/>
      <c r="H85" s="39"/>
      <c r="I85" s="39"/>
    </row>
    <row r="86" spans="3:11" ht="27" hidden="1" customHeight="1" x14ac:dyDescent="0.15">
      <c r="C86" s="102"/>
      <c r="D86" s="102"/>
      <c r="E86" s="102"/>
      <c r="F86" s="102"/>
      <c r="G86" s="102"/>
      <c r="H86" s="39"/>
      <c r="I86" s="39"/>
    </row>
    <row r="87" spans="3:11" ht="3.6" hidden="1" customHeight="1" x14ac:dyDescent="0.15">
      <c r="C87" s="102"/>
      <c r="D87" s="102"/>
      <c r="E87" s="102"/>
      <c r="F87" s="102"/>
      <c r="G87" s="102"/>
      <c r="H87" s="39"/>
      <c r="I87" s="39"/>
    </row>
    <row r="88" spans="3:11" ht="3.6" hidden="1" customHeight="1" x14ac:dyDescent="0.15">
      <c r="C88" s="199"/>
      <c r="D88" s="199"/>
      <c r="E88" s="199"/>
      <c r="F88" s="53"/>
      <c r="G88" s="44"/>
      <c r="H88" s="39"/>
      <c r="I88" s="39"/>
    </row>
    <row r="89" spans="3:11" ht="1.7" hidden="1" customHeight="1" x14ac:dyDescent="0.15">
      <c r="C89" s="199"/>
      <c r="D89" s="199"/>
      <c r="E89" s="199"/>
      <c r="F89" s="53"/>
      <c r="G89" s="44"/>
      <c r="H89" s="39"/>
      <c r="I89" s="39"/>
    </row>
    <row r="90" spans="3:11" ht="1.7" hidden="1" customHeight="1" x14ac:dyDescent="0.15">
      <c r="C90" s="199"/>
      <c r="D90" s="199"/>
      <c r="E90" s="199"/>
      <c r="F90" s="53"/>
      <c r="G90" s="44"/>
      <c r="H90" s="39"/>
      <c r="I90" s="39"/>
    </row>
    <row r="91" spans="3:11" ht="1.7" hidden="1" customHeight="1" x14ac:dyDescent="0.15">
      <c r="C91" s="199"/>
      <c r="D91" s="199"/>
      <c r="E91" s="199"/>
      <c r="F91" s="53"/>
      <c r="G91" s="44"/>
      <c r="H91" s="39"/>
      <c r="I91" s="39"/>
    </row>
    <row r="92" spans="3:11" ht="1.7" hidden="1" customHeight="1" x14ac:dyDescent="0.15">
      <c r="C92" s="199"/>
      <c r="D92" s="199"/>
      <c r="E92" s="199"/>
      <c r="F92" s="53"/>
      <c r="G92" s="44"/>
      <c r="H92" s="39"/>
      <c r="I92" s="39"/>
    </row>
    <row r="93" spans="3:11" ht="150" customHeight="1" x14ac:dyDescent="0.15">
      <c r="C93" s="199"/>
      <c r="D93" s="199"/>
      <c r="E93" s="199"/>
      <c r="F93" s="53"/>
      <c r="G93" s="44"/>
      <c r="H93" s="39"/>
      <c r="I93" s="39"/>
    </row>
    <row r="94" spans="3:11" ht="75" hidden="1" customHeight="1" x14ac:dyDescent="0.15">
      <c r="C94" s="199"/>
      <c r="D94" s="199"/>
      <c r="E94" s="199"/>
      <c r="F94" s="53"/>
      <c r="G94" s="44"/>
      <c r="H94" s="39"/>
      <c r="I94" s="39"/>
    </row>
    <row r="95" spans="3:11" ht="75" hidden="1" customHeight="1" x14ac:dyDescent="0.15">
      <c r="C95" s="199"/>
      <c r="D95" s="199"/>
      <c r="E95" s="199"/>
      <c r="F95" s="53"/>
      <c r="G95" s="44"/>
      <c r="H95" s="39"/>
      <c r="I95" s="39"/>
    </row>
    <row r="96" spans="3:11" ht="60" hidden="1" customHeight="1" x14ac:dyDescent="0.15">
      <c r="C96" s="39"/>
      <c r="D96" s="39"/>
      <c r="E96" s="39"/>
      <c r="F96" s="45"/>
      <c r="G96" s="39"/>
      <c r="H96" s="39"/>
      <c r="I96" s="39"/>
    </row>
    <row r="97" spans="1:11" ht="14.45" customHeight="1" thickBot="1" x14ac:dyDescent="0.2">
      <c r="B97" s="25"/>
      <c r="C97" s="1074" t="s">
        <v>4165</v>
      </c>
      <c r="D97" s="154"/>
      <c r="E97" s="154"/>
      <c r="F97" s="92"/>
      <c r="G97" s="25"/>
      <c r="H97" s="41"/>
      <c r="I97" s="41"/>
      <c r="J97" s="25"/>
      <c r="K97" s="25"/>
    </row>
    <row r="98" spans="1:11" ht="24" x14ac:dyDescent="0.15">
      <c r="A98" s="19"/>
      <c r="C98" s="1074"/>
      <c r="D98" s="152"/>
      <c r="E98" s="152"/>
      <c r="F98" s="91"/>
      <c r="H98" s="91"/>
      <c r="I98" s="91"/>
      <c r="J98" s="91"/>
      <c r="K98" s="18"/>
    </row>
    <row r="99" spans="1:11" ht="44.1" customHeight="1" x14ac:dyDescent="0.15">
      <c r="A99" s="19"/>
      <c r="C99" s="54"/>
      <c r="D99" s="54"/>
      <c r="E99" s="54"/>
      <c r="F99" s="45"/>
      <c r="G99" s="39"/>
      <c r="H99" s="39"/>
      <c r="I99" s="39"/>
      <c r="K99" s="19"/>
    </row>
    <row r="100" spans="1:11" ht="42" customHeight="1" thickBot="1" x14ac:dyDescent="0.25">
      <c r="A100" s="19"/>
      <c r="C100" s="1167" t="s">
        <v>4166</v>
      </c>
      <c r="D100" s="1167"/>
      <c r="E100" s="1167"/>
      <c r="F100" s="1167"/>
      <c r="G100" s="1167"/>
      <c r="H100" s="47"/>
      <c r="I100" s="149"/>
      <c r="J100" s="51"/>
      <c r="K100" s="19"/>
    </row>
    <row r="101" spans="1:11" ht="33" customHeight="1" x14ac:dyDescent="0.15">
      <c r="A101" s="19"/>
      <c r="C101" s="1075" t="s">
        <v>4167</v>
      </c>
      <c r="D101" s="1076"/>
      <c r="E101" s="1077">
        <f>IFERROR(VLOOKUP(D5,限!$D$3:$CA$1790,MATCH(4,限!$D$2:$CA$2,0),FALSE),0)</f>
        <v>1474</v>
      </c>
      <c r="F101" s="1077"/>
      <c r="G101" s="203" t="s">
        <v>4131</v>
      </c>
      <c r="H101" s="47"/>
      <c r="I101" s="150"/>
      <c r="J101" s="136"/>
      <c r="K101" s="19"/>
    </row>
    <row r="102" spans="1:11" ht="33" customHeight="1" x14ac:dyDescent="0.15">
      <c r="A102" s="19"/>
      <c r="C102" s="1078" t="s">
        <v>4168</v>
      </c>
      <c r="D102" s="1079"/>
      <c r="E102" s="1080">
        <f>IFERROR(VLOOKUP(D5,限!$D$3:$CA$1790,MATCH(10,限!$D$2:$CA$2,0),FALSE),0)</f>
        <v>548</v>
      </c>
      <c r="F102" s="1080"/>
      <c r="G102" s="285" t="s">
        <v>4131</v>
      </c>
      <c r="H102" s="44"/>
      <c r="I102" s="149"/>
      <c r="J102" s="136"/>
      <c r="K102" s="19"/>
    </row>
    <row r="103" spans="1:11" ht="33" customHeight="1" thickBot="1" x14ac:dyDescent="0.2">
      <c r="A103" s="19"/>
      <c r="C103" s="1146" t="s">
        <v>4169</v>
      </c>
      <c r="D103" s="1147"/>
      <c r="E103" s="1152">
        <f>IFERROR(VLOOKUP(D5,限!$D$3:$CA$1790,MATCH(11,限!$D$2:$CA$2,0),FALSE),0)</f>
        <v>926</v>
      </c>
      <c r="F103" s="1153"/>
      <c r="G103" s="285" t="s">
        <v>4106</v>
      </c>
      <c r="H103" s="44"/>
      <c r="I103" s="199"/>
      <c r="K103" s="19"/>
    </row>
    <row r="104" spans="1:11" ht="33" customHeight="1" x14ac:dyDescent="0.15">
      <c r="A104" s="19"/>
      <c r="C104" s="1146" t="s">
        <v>4170</v>
      </c>
      <c r="D104" s="1147"/>
      <c r="E104" s="1148">
        <f>IFERROR(VLOOKUP(D5,限!$D$3:$AM$1790,MATCH(25,限!$D$2:$AM$2,0),FALSE)+VLOOKUP(D5,限!$D$3:$AM$1790,MATCH(29,限!$D$2:$AM$2,0),FALSE)+VLOOKUP(D5,限!$D$3:$AM$1790,MATCH(36,限!$D$2:$AM$2,0),FALSE),0)</f>
        <v>214</v>
      </c>
      <c r="F104" s="1149"/>
      <c r="G104" s="285" t="s">
        <v>4106</v>
      </c>
      <c r="I104" s="1150" t="s">
        <v>4171</v>
      </c>
      <c r="J104" s="1151"/>
      <c r="K104" s="19"/>
    </row>
    <row r="105" spans="1:11" ht="33" customHeight="1" thickBot="1" x14ac:dyDescent="0.2">
      <c r="A105" s="19"/>
      <c r="C105" s="1055" t="s">
        <v>4172</v>
      </c>
      <c r="D105" s="1056"/>
      <c r="E105" s="1104">
        <f>MAX(MAX((I27+I30+I45+I56)-E101,0)+D111-E104,0)</f>
        <v>273</v>
      </c>
      <c r="F105" s="1105"/>
      <c r="G105" s="286" t="s">
        <v>4106</v>
      </c>
      <c r="H105" s="1"/>
      <c r="I105" s="324" t="s">
        <v>4173</v>
      </c>
      <c r="J105" s="325" t="s">
        <v>4174</v>
      </c>
      <c r="K105" s="95"/>
    </row>
    <row r="106" spans="1:11" ht="33" customHeight="1" thickTop="1" x14ac:dyDescent="0.15">
      <c r="A106" s="19"/>
      <c r="C106" s="1170" t="s">
        <v>4175</v>
      </c>
      <c r="D106" s="1171"/>
      <c r="E106" s="1168">
        <f>E103+E104+E105</f>
        <v>1413</v>
      </c>
      <c r="F106" s="1169"/>
      <c r="G106" s="412" t="s">
        <v>4131</v>
      </c>
      <c r="H106" s="1"/>
      <c r="I106" s="326" t="s">
        <v>4176</v>
      </c>
      <c r="J106" s="327">
        <v>0</v>
      </c>
      <c r="K106" s="95"/>
    </row>
    <row r="107" spans="1:11" ht="33" customHeight="1" x14ac:dyDescent="0.15">
      <c r="A107" s="19"/>
      <c r="C107" s="1174" t="s">
        <v>4177</v>
      </c>
      <c r="D107" s="1175"/>
      <c r="E107" s="1176">
        <f>IFERROR(VLOOKUP(D5,限!$D$3:$CA$1790,MATCH(21,限!$D$2:$CA$2,0),FALSE)+VLOOKUP(D5,限!$D$3:$CA$1790,MATCH(32,限!$D$2:$CA$2,0),FALSE),0)</f>
        <v>372</v>
      </c>
      <c r="F107" s="1176"/>
      <c r="G107" s="206" t="s">
        <v>4131</v>
      </c>
      <c r="H107" s="39"/>
      <c r="I107" s="279" t="s">
        <v>4178</v>
      </c>
      <c r="J107" s="328">
        <v>64</v>
      </c>
      <c r="K107" s="96"/>
    </row>
    <row r="108" spans="1:11" ht="18.600000000000001" customHeight="1" x14ac:dyDescent="0.15">
      <c r="A108" s="19"/>
      <c r="H108" s="1"/>
      <c r="I108" s="279" t="s">
        <v>4179</v>
      </c>
      <c r="J108" s="328">
        <v>343</v>
      </c>
      <c r="K108" s="96"/>
    </row>
    <row r="109" spans="1:11" ht="18.600000000000001" customHeight="1" thickBot="1" x14ac:dyDescent="0.2">
      <c r="A109" s="19"/>
      <c r="C109" s="39" t="s">
        <v>4180</v>
      </c>
      <c r="D109" s="1"/>
      <c r="E109" s="1"/>
      <c r="H109" s="39"/>
      <c r="I109" s="281" t="s">
        <v>4181</v>
      </c>
      <c r="J109" s="328">
        <v>0</v>
      </c>
      <c r="K109" s="96"/>
    </row>
    <row r="110" spans="1:11" ht="33.6" customHeight="1" x14ac:dyDescent="0.15">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172">
        <v>407</v>
      </c>
      <c r="E110" s="1173"/>
      <c r="F110" s="1173"/>
      <c r="G110" s="502" t="s">
        <v>4106</v>
      </c>
      <c r="H110" s="47"/>
      <c r="I110" s="329" t="s">
        <v>4182</v>
      </c>
      <c r="J110" s="328">
        <v>0</v>
      </c>
      <c r="K110" s="96"/>
    </row>
    <row r="111" spans="1:11" ht="26.45" customHeight="1" x14ac:dyDescent="0.15">
      <c r="A111" s="19"/>
      <c r="C111" s="304" t="s">
        <v>4183</v>
      </c>
      <c r="D111" s="1057">
        <f>IFERROR(VLOOKUP(D5,限!$D$3:$AL$1790,MATCH(43,限!$D$2:$AL$2,0),FALSE),0)</f>
        <v>0</v>
      </c>
      <c r="E111" s="1058"/>
      <c r="F111" s="1058"/>
      <c r="G111" s="503" t="s">
        <v>4106</v>
      </c>
      <c r="H111" s="48"/>
      <c r="I111" s="329" t="s">
        <v>4184</v>
      </c>
      <c r="J111" s="328">
        <v>0</v>
      </c>
      <c r="K111" s="96"/>
    </row>
    <row r="112" spans="1:11" ht="26.45" customHeight="1" thickBot="1" x14ac:dyDescent="0.2">
      <c r="A112" s="19"/>
      <c r="C112" s="304" t="s">
        <v>4161</v>
      </c>
      <c r="D112" s="1155">
        <f>D110+D111</f>
        <v>407</v>
      </c>
      <c r="E112" s="1065"/>
      <c r="F112" s="1065"/>
      <c r="G112" s="504" t="s">
        <v>4106</v>
      </c>
      <c r="H112" s="48"/>
      <c r="I112" s="279" t="s">
        <v>4185</v>
      </c>
      <c r="J112" s="378">
        <f>D111</f>
        <v>0</v>
      </c>
      <c r="K112" s="96"/>
    </row>
    <row r="113" spans="1:11" ht="26.45" customHeight="1" thickTop="1" x14ac:dyDescent="0.15">
      <c r="A113" s="19"/>
      <c r="C113" s="39"/>
      <c r="D113" s="1"/>
      <c r="E113" s="1"/>
      <c r="G113" s="1"/>
      <c r="H113" s="1"/>
      <c r="I113" s="330" t="s">
        <v>4161</v>
      </c>
      <c r="J113" s="331">
        <f>SUM(J106:J112)</f>
        <v>407</v>
      </c>
      <c r="K113" s="96"/>
    </row>
    <row r="114" spans="1:11" ht="38.25" customHeight="1" thickBot="1" x14ac:dyDescent="0.2">
      <c r="A114" s="19"/>
      <c r="C114" s="1059" t="s">
        <v>4186</v>
      </c>
      <c r="D114" s="1059"/>
      <c r="E114" s="1059"/>
      <c r="F114" s="1059"/>
      <c r="G114" s="1059"/>
      <c r="H114" s="39"/>
      <c r="I114" s="1141" t="s">
        <v>4187</v>
      </c>
      <c r="J114" s="1143" t="str">
        <f>IF(J113=D112+D115+D118+D121,"○","事務費と事務費の内訳における合計が一致していません。")</f>
        <v>○</v>
      </c>
      <c r="K114" s="97"/>
    </row>
    <row r="115" spans="1:11" ht="33.75" customHeight="1" thickBot="1" x14ac:dyDescent="0.2">
      <c r="A115" s="19"/>
      <c r="D115" s="1138">
        <v>0</v>
      </c>
      <c r="E115" s="1139"/>
      <c r="F115" s="1140"/>
      <c r="G115" s="155" t="s">
        <v>4106</v>
      </c>
      <c r="H115" s="39"/>
      <c r="I115" s="1141"/>
      <c r="J115" s="1144"/>
      <c r="K115" s="97"/>
    </row>
    <row r="116" spans="1:11" ht="18" customHeight="1" thickBot="1" x14ac:dyDescent="0.2">
      <c r="A116" s="19"/>
      <c r="H116" s="44"/>
      <c r="I116" s="1142"/>
      <c r="J116" s="1145"/>
      <c r="K116" s="97"/>
    </row>
    <row r="117" spans="1:11" ht="38.25" customHeight="1" thickBot="1" x14ac:dyDescent="0.2">
      <c r="A117" s="19"/>
      <c r="C117" s="1059" t="s">
        <v>4188</v>
      </c>
      <c r="D117" s="1059"/>
      <c r="E117" s="1059"/>
      <c r="F117" s="1059"/>
      <c r="G117" s="1059"/>
      <c r="H117" s="1"/>
      <c r="I117" s="1136" t="s">
        <v>4189</v>
      </c>
      <c r="J117" s="1136"/>
      <c r="K117" s="98"/>
    </row>
    <row r="118" spans="1:11" ht="33.75" customHeight="1" thickBot="1" x14ac:dyDescent="0.2">
      <c r="A118" s="19"/>
      <c r="D118" s="1138">
        <v>0</v>
      </c>
      <c r="E118" s="1139"/>
      <c r="F118" s="1140"/>
      <c r="G118" s="155" t="s">
        <v>4106</v>
      </c>
      <c r="H118" s="39"/>
      <c r="K118" s="19"/>
    </row>
    <row r="119" spans="1:11" ht="18" customHeight="1" x14ac:dyDescent="0.15">
      <c r="A119" s="19"/>
      <c r="C119" s="1"/>
      <c r="D119" s="1"/>
      <c r="E119" s="1"/>
      <c r="F119" s="39"/>
      <c r="G119" s="39"/>
      <c r="H119" s="39"/>
      <c r="I119" s="1"/>
      <c r="K119" s="19"/>
    </row>
    <row r="120" spans="1:11" ht="15" thickBot="1" x14ac:dyDescent="0.2">
      <c r="A120" s="19"/>
      <c r="B120" s="22"/>
      <c r="C120" s="1048" t="s">
        <v>4190</v>
      </c>
      <c r="D120" s="1048"/>
      <c r="E120" s="1048"/>
      <c r="F120" s="1048"/>
      <c r="G120" s="1048"/>
      <c r="I120" s="1"/>
      <c r="K120" s="19"/>
    </row>
    <row r="121" spans="1:11" ht="33.75" customHeight="1" thickBot="1" x14ac:dyDescent="0.2">
      <c r="B121" s="22"/>
      <c r="C121" s="1"/>
      <c r="D121" s="1138">
        <v>0</v>
      </c>
      <c r="E121" s="1139"/>
      <c r="F121" s="1140"/>
      <c r="G121" s="155" t="s">
        <v>4106</v>
      </c>
      <c r="K121" s="19"/>
    </row>
    <row r="122" spans="1:11" ht="17.45" customHeight="1" x14ac:dyDescent="0.15">
      <c r="B122" s="22"/>
      <c r="C122" s="39"/>
      <c r="D122" s="39"/>
      <c r="E122" s="39"/>
      <c r="F122" s="149"/>
      <c r="H122" s="39"/>
      <c r="K122" s="19"/>
    </row>
    <row r="123" spans="1:11" ht="17.45" customHeight="1" x14ac:dyDescent="0.15">
      <c r="B123" s="22"/>
      <c r="H123" s="39"/>
      <c r="K123" s="19"/>
    </row>
    <row r="124" spans="1:11" ht="42.95" customHeight="1" x14ac:dyDescent="0.15">
      <c r="B124" s="22"/>
      <c r="H124" s="377"/>
      <c r="I124" s="39"/>
      <c r="K124" s="19"/>
    </row>
    <row r="125" spans="1:11" ht="14.25" x14ac:dyDescent="0.15">
      <c r="B125" s="22"/>
      <c r="C125" s="150"/>
      <c r="D125" s="150"/>
      <c r="E125" s="150"/>
      <c r="F125" s="87"/>
      <c r="G125" s="44"/>
      <c r="H125" s="39"/>
      <c r="K125" s="19"/>
    </row>
    <row r="126" spans="1:11" ht="21" customHeight="1" thickBot="1" x14ac:dyDescent="0.2">
      <c r="B126" s="23"/>
      <c r="C126" s="214"/>
      <c r="D126" s="214"/>
      <c r="E126" s="214"/>
      <c r="F126" s="40"/>
      <c r="G126" s="40"/>
      <c r="H126" s="40"/>
      <c r="I126" s="40"/>
      <c r="J126" s="25"/>
      <c r="K126" s="20"/>
    </row>
    <row r="127" spans="1:11" ht="21" customHeight="1" x14ac:dyDescent="0.15">
      <c r="C127" s="39"/>
      <c r="D127" s="39"/>
      <c r="E127" s="39"/>
      <c r="F127" s="149"/>
      <c r="G127" s="39"/>
      <c r="H127" s="168" t="s">
        <v>4164</v>
      </c>
      <c r="I127" s="39"/>
    </row>
    <row r="128" spans="1:11" ht="21" customHeight="1" thickBot="1" x14ac:dyDescent="0.2">
      <c r="C128" s="102" t="s">
        <v>4191</v>
      </c>
      <c r="D128" s="102"/>
      <c r="E128" s="102"/>
      <c r="F128" s="39"/>
      <c r="G128" s="39"/>
      <c r="H128" s="39"/>
      <c r="I128" s="39"/>
    </row>
    <row r="129" spans="3:10" ht="20.100000000000001" customHeight="1" x14ac:dyDescent="0.15">
      <c r="C129" s="1156" t="s">
        <v>8039</v>
      </c>
      <c r="D129" s="1157"/>
      <c r="E129" s="1157"/>
      <c r="F129" s="1157"/>
      <c r="G129" s="1157"/>
      <c r="H129" s="1157"/>
      <c r="I129" s="1157"/>
      <c r="J129" s="1158"/>
    </row>
    <row r="130" spans="3:10" ht="20.100000000000001" customHeight="1" x14ac:dyDescent="0.15">
      <c r="C130" s="1159"/>
      <c r="D130" s="1160"/>
      <c r="E130" s="1160"/>
      <c r="F130" s="1160"/>
      <c r="G130" s="1160"/>
      <c r="H130" s="1160"/>
      <c r="I130" s="1160"/>
      <c r="J130" s="1161"/>
    </row>
    <row r="131" spans="3:10" ht="20.100000000000001" customHeight="1" thickBot="1" x14ac:dyDescent="0.2">
      <c r="C131" s="1162"/>
      <c r="D131" s="1163"/>
      <c r="E131" s="1163"/>
      <c r="F131" s="1163"/>
      <c r="G131" s="1163"/>
      <c r="H131" s="1163"/>
      <c r="I131" s="1163"/>
      <c r="J131" s="1164"/>
    </row>
    <row r="132" spans="3:10" ht="14.25" x14ac:dyDescent="0.15">
      <c r="C132" s="44"/>
      <c r="D132" s="44"/>
      <c r="E132" s="44"/>
      <c r="F132" s="44"/>
      <c r="G132" s="44"/>
      <c r="H132" s="44"/>
      <c r="I132" s="44"/>
    </row>
    <row r="133" spans="3:10" ht="19.7" customHeight="1" x14ac:dyDescent="0.15">
      <c r="C133" s="44"/>
      <c r="D133" s="44"/>
      <c r="E133" s="44"/>
      <c r="F133" s="44"/>
      <c r="G133" s="44"/>
      <c r="H133" s="44"/>
      <c r="I133" s="44"/>
    </row>
    <row r="134" spans="3:10" ht="19.7" customHeight="1" x14ac:dyDescent="0.15">
      <c r="C134" s="39"/>
      <c r="D134" s="39"/>
      <c r="E134" s="39"/>
      <c r="F134" s="39"/>
      <c r="G134" s="39"/>
      <c r="H134" s="39"/>
      <c r="I134" s="39"/>
    </row>
    <row r="135" spans="3:10" ht="19.5" customHeight="1" thickBot="1" x14ac:dyDescent="0.2">
      <c r="C135" s="27" t="s">
        <v>4192</v>
      </c>
      <c r="D135" s="27"/>
      <c r="E135" s="27"/>
    </row>
    <row r="136" spans="3:10" ht="20.100000000000001" customHeight="1" x14ac:dyDescent="0.15">
      <c r="C136" s="1156" t="s">
        <v>8051</v>
      </c>
      <c r="D136" s="1157"/>
      <c r="E136" s="1157"/>
      <c r="F136" s="1157"/>
      <c r="G136" s="1157"/>
      <c r="H136" s="1157"/>
      <c r="I136" s="1157"/>
      <c r="J136" s="1158"/>
    </row>
    <row r="137" spans="3:10" ht="20.100000000000001" customHeight="1" x14ac:dyDescent="0.15">
      <c r="C137" s="1159"/>
      <c r="D137" s="1160"/>
      <c r="E137" s="1160"/>
      <c r="F137" s="1160"/>
      <c r="G137" s="1160"/>
      <c r="H137" s="1160"/>
      <c r="I137" s="1160"/>
      <c r="J137" s="1161"/>
    </row>
    <row r="138" spans="3:10" ht="20.100000000000001" customHeight="1" thickBot="1" x14ac:dyDescent="0.2">
      <c r="C138" s="1162"/>
      <c r="D138" s="1163"/>
      <c r="E138" s="1163"/>
      <c r="F138" s="1163"/>
      <c r="G138" s="1163"/>
      <c r="H138" s="1163"/>
      <c r="I138" s="1163"/>
      <c r="J138" s="1164"/>
    </row>
    <row r="139" spans="3:10" ht="13.5" customHeight="1" x14ac:dyDescent="0.15"/>
    <row r="140" spans="3:10" ht="13.5" customHeight="1" x14ac:dyDescent="0.15"/>
    <row r="142" spans="3:10" ht="18" thickBot="1" x14ac:dyDescent="0.2">
      <c r="C142" s="27" t="s">
        <v>4193</v>
      </c>
      <c r="D142" s="27"/>
      <c r="E142" s="27"/>
    </row>
    <row r="143" spans="3:10" ht="20.45" customHeight="1" x14ac:dyDescent="0.15">
      <c r="C143" s="1156" t="s">
        <v>8040</v>
      </c>
      <c r="D143" s="1157"/>
      <c r="E143" s="1157"/>
      <c r="F143" s="1157"/>
      <c r="G143" s="1157"/>
      <c r="H143" s="1157"/>
      <c r="I143" s="1157"/>
      <c r="J143" s="1158"/>
    </row>
    <row r="144" spans="3:10" ht="20.45" customHeight="1" x14ac:dyDescent="0.15">
      <c r="C144" s="1159"/>
      <c r="D144" s="1160"/>
      <c r="E144" s="1160"/>
      <c r="F144" s="1160"/>
      <c r="G144" s="1160"/>
      <c r="H144" s="1160"/>
      <c r="I144" s="1160"/>
      <c r="J144" s="1161"/>
    </row>
    <row r="145" spans="3:10" ht="20.45" customHeight="1" thickBot="1" x14ac:dyDescent="0.2">
      <c r="C145" s="1162"/>
      <c r="D145" s="1163"/>
      <c r="E145" s="1163"/>
      <c r="F145" s="1163"/>
      <c r="G145" s="1163"/>
      <c r="H145" s="1163"/>
      <c r="I145" s="1163"/>
      <c r="J145" s="1164"/>
    </row>
  </sheetData>
  <sheetProtection algorithmName="SHA-512" hashValue="xYcEmXz2h/okP8hQVGRicTwvZb6zQktb8WFbjU/l2+C3DgJxa3iq1zar/Vq9aFYSaeC+pGmdNX/WxnxvcLfEhg==" saltValue="tQHJw/9GKXEAFuoifeyl/w==" spinCount="100000" sheet="1" formatCells="0" formatColumns="0" formatRows="0" autoFilter="0"/>
  <mergeCells count="87">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H54:H55"/>
    <mergeCell ref="I54:I55"/>
    <mergeCell ref="D56:E56"/>
    <mergeCell ref="C59:D59"/>
    <mergeCell ref="E59:F59"/>
    <mergeCell ref="C54:E55"/>
    <mergeCell ref="F54:G54"/>
    <mergeCell ref="I59:J59"/>
    <mergeCell ref="M36:N36"/>
    <mergeCell ref="C20:D20"/>
    <mergeCell ref="E20:F20"/>
    <mergeCell ref="C21:D21"/>
    <mergeCell ref="E21:F21"/>
    <mergeCell ref="C22:D22"/>
    <mergeCell ref="E22:F22"/>
    <mergeCell ref="F26:G26"/>
    <mergeCell ref="D26:E26"/>
    <mergeCell ref="C29:I29"/>
    <mergeCell ref="C31:I31"/>
    <mergeCell ref="M21:N21"/>
    <mergeCell ref="H21:I21"/>
    <mergeCell ref="C1:J1"/>
    <mergeCell ref="M3:N3"/>
    <mergeCell ref="D4:F4"/>
    <mergeCell ref="H4:I4"/>
    <mergeCell ref="D5:F5"/>
    <mergeCell ref="H5:I5"/>
    <mergeCell ref="D8:F8"/>
    <mergeCell ref="H8:I8"/>
    <mergeCell ref="D9:F9"/>
    <mergeCell ref="H9:I9"/>
    <mergeCell ref="D11:F11"/>
    <mergeCell ref="H11:I11"/>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C120:G120"/>
    <mergeCell ref="C64:G67"/>
    <mergeCell ref="D43:E43"/>
    <mergeCell ref="F43:G43"/>
    <mergeCell ref="C61:D61"/>
    <mergeCell ref="C62:D62"/>
    <mergeCell ref="D111:F111"/>
    <mergeCell ref="C117:G117"/>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2" xr:uid="{FC404B4B-8D13-431D-BD0F-BD98339A4C76}">
      <formula1>"○"</formula1>
    </dataValidation>
    <dataValidation type="list" allowBlank="1" showInputMessage="1" showErrorMessage="1" sqref="N33" xr:uid="{385B5A71-D2C9-4883-9D0D-FAEBDD454280}">
      <formula1>IF(AND($E$63=0,$D$112+$D$115+$D$118=0),$P$34,$P$33)</formula1>
    </dataValidation>
    <dataValidation type="list" allowBlank="1" showInputMessage="1" showErrorMessage="1" sqref="C136:J138" xr:uid="{0641F153-ACC1-417D-A69B-AD1E9EA61301}">
      <formula1>国の重点支援地方交付金が活用されている旨の明記</formula1>
    </dataValidation>
    <dataValidation type="list" allowBlank="1" showInputMessage="1" showErrorMessage="1" sqref="C143:J145" xr:uid="{91804175-C150-4480-BDEB-9F1926E76BCB}">
      <formula1>低所得世帯支援_周知方法</formula1>
    </dataValidation>
  </dataValidations>
  <printOptions headings="1" gridLines="1"/>
  <pageMargins left="0.7" right="0.7" top="0.75" bottom="0.75" header="0.3" footer="0.3"/>
  <pageSetup paperSize="9" scale="2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2" width="0" style="1" hidden="1" customWidth="1"/>
    <col min="13" max="16384" width="9" style="1"/>
  </cols>
  <sheetData>
    <row r="1" spans="1:12" ht="35.25" customHeight="1" thickBot="1" x14ac:dyDescent="0.2">
      <c r="A1" s="1177" t="s">
        <v>4194</v>
      </c>
      <c r="B1" s="1177"/>
      <c r="C1" s="1177"/>
      <c r="D1" s="1177"/>
      <c r="E1" s="1177"/>
      <c r="F1" s="1177"/>
      <c r="G1" s="1177"/>
      <c r="H1" s="1177"/>
      <c r="I1" s="1177"/>
      <c r="J1" s="1177"/>
    </row>
    <row r="2" spans="1:12" ht="58.5" customHeight="1" thickBot="1" x14ac:dyDescent="0.2">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
      <c r="A3" s="191"/>
      <c r="B3" s="191"/>
      <c r="C3" s="191"/>
      <c r="D3" s="1178"/>
      <c r="E3" s="1178"/>
      <c r="F3" s="192" t="s">
        <v>4205</v>
      </c>
      <c r="G3" s="193">
        <f>SUM(G4:G18)</f>
        <v>0</v>
      </c>
      <c r="H3" s="194"/>
      <c r="I3" s="195"/>
      <c r="J3" s="195"/>
      <c r="K3" s="414" t="s">
        <v>4206</v>
      </c>
      <c r="L3" s="288" t="s">
        <v>4207</v>
      </c>
    </row>
    <row r="4" spans="1:12" ht="108" customHeight="1" thickTop="1" x14ac:dyDescent="0.15">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15">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15">
      <c r="A6" s="197">
        <v>3</v>
      </c>
      <c r="B6" s="183"/>
      <c r="C6" s="21"/>
      <c r="D6" s="7"/>
      <c r="E6" s="8"/>
      <c r="F6" s="9"/>
      <c r="G6" s="10"/>
      <c r="H6" s="11"/>
      <c r="I6" s="388"/>
      <c r="J6" s="12"/>
      <c r="K6" s="413" t="str">
        <f>IFERROR(SMALL(計算用!$E$6:$E$405,3),"")</f>
        <v/>
      </c>
      <c r="L6" s="287" t="str">
        <f t="shared" si="0"/>
        <v/>
      </c>
    </row>
    <row r="7" spans="1:12" ht="109.5" customHeight="1" x14ac:dyDescent="0.15">
      <c r="A7" s="197">
        <v>4</v>
      </c>
      <c r="B7" s="183"/>
      <c r="C7" s="21"/>
      <c r="D7" s="7"/>
      <c r="E7" s="8"/>
      <c r="F7" s="9"/>
      <c r="G7" s="10"/>
      <c r="H7" s="11"/>
      <c r="I7" s="388"/>
      <c r="J7" s="14"/>
      <c r="K7" s="413" t="str">
        <f>IFERROR(SMALL(計算用!$E$6:$E$405,4),"")</f>
        <v/>
      </c>
      <c r="L7" s="287" t="str">
        <f t="shared" si="0"/>
        <v/>
      </c>
    </row>
    <row r="8" spans="1:12" ht="109.5" customHeight="1" x14ac:dyDescent="0.15">
      <c r="A8" s="197">
        <v>5</v>
      </c>
      <c r="B8" s="183"/>
      <c r="C8" s="21"/>
      <c r="D8" s="7"/>
      <c r="E8" s="8"/>
      <c r="F8" s="9"/>
      <c r="G8" s="10"/>
      <c r="H8" s="11"/>
      <c r="I8" s="388"/>
      <c r="J8" s="12"/>
      <c r="K8" s="413" t="str">
        <f>IFERROR(SMALL(計算用!$E$6:$E$405,5),"")</f>
        <v/>
      </c>
      <c r="L8" s="287" t="str">
        <f t="shared" si="0"/>
        <v/>
      </c>
    </row>
    <row r="9" spans="1:12" ht="109.5" customHeight="1" x14ac:dyDescent="0.15">
      <c r="A9" s="197">
        <v>6</v>
      </c>
      <c r="B9" s="183"/>
      <c r="C9" s="21"/>
      <c r="D9" s="7"/>
      <c r="E9" s="8"/>
      <c r="F9" s="9"/>
      <c r="G9" s="10"/>
      <c r="H9" s="11"/>
      <c r="I9" s="388"/>
      <c r="J9" s="14"/>
      <c r="K9" s="413" t="str">
        <f>IFERROR(SMALL(計算用!$E$6:$E$405,6),"")</f>
        <v/>
      </c>
      <c r="L9" s="287" t="str">
        <f t="shared" si="0"/>
        <v/>
      </c>
    </row>
    <row r="10" spans="1:12" ht="109.5" customHeight="1" x14ac:dyDescent="0.15">
      <c r="A10" s="197">
        <v>7</v>
      </c>
      <c r="B10" s="183"/>
      <c r="C10" s="21"/>
      <c r="D10" s="7"/>
      <c r="E10" s="8"/>
      <c r="F10" s="9"/>
      <c r="G10" s="10"/>
      <c r="H10" s="11"/>
      <c r="I10" s="388"/>
      <c r="J10" s="13"/>
      <c r="K10" s="413" t="str">
        <f>IFERROR(SMALL(計算用!$E$6:$E$405,7),"")</f>
        <v/>
      </c>
      <c r="L10" s="287" t="str">
        <f t="shared" si="0"/>
        <v/>
      </c>
    </row>
    <row r="11" spans="1:12" ht="109.5" customHeight="1" x14ac:dyDescent="0.15">
      <c r="A11" s="197">
        <v>8</v>
      </c>
      <c r="B11" s="183"/>
      <c r="C11" s="21"/>
      <c r="D11" s="7"/>
      <c r="E11" s="8"/>
      <c r="F11" s="9"/>
      <c r="G11" s="10"/>
      <c r="H11" s="11"/>
      <c r="I11" s="388"/>
      <c r="J11" s="12"/>
      <c r="K11" s="413" t="str">
        <f>IFERROR(SMALL(計算用!$E$6:$E$405,8),"")</f>
        <v/>
      </c>
      <c r="L11" s="287" t="str">
        <f t="shared" si="0"/>
        <v/>
      </c>
    </row>
    <row r="12" spans="1:12" ht="109.5" customHeight="1" x14ac:dyDescent="0.15">
      <c r="A12" s="197">
        <v>9</v>
      </c>
      <c r="B12" s="183"/>
      <c r="C12" s="21"/>
      <c r="D12" s="7"/>
      <c r="E12" s="8"/>
      <c r="F12" s="9"/>
      <c r="G12" s="10"/>
      <c r="H12" s="11"/>
      <c r="I12" s="388"/>
      <c r="J12" s="15"/>
      <c r="K12" s="413" t="str">
        <f>IFERROR(SMALL(計算用!$E$6:$E$405,9),"")</f>
        <v/>
      </c>
      <c r="L12" s="287" t="str">
        <f t="shared" si="0"/>
        <v/>
      </c>
    </row>
    <row r="13" spans="1:12" ht="109.5" customHeight="1" x14ac:dyDescent="0.15">
      <c r="A13" s="197">
        <v>10</v>
      </c>
      <c r="B13" s="183"/>
      <c r="C13" s="21"/>
      <c r="D13" s="7"/>
      <c r="E13" s="8"/>
      <c r="F13" s="9"/>
      <c r="G13" s="10"/>
      <c r="H13" s="11"/>
      <c r="I13" s="388"/>
      <c r="J13" s="14"/>
      <c r="K13" s="413" t="str">
        <f>IFERROR(SMALL(計算用!$E$6:$E$405,10),"")</f>
        <v/>
      </c>
      <c r="L13" s="287" t="str">
        <f t="shared" si="0"/>
        <v/>
      </c>
    </row>
    <row r="14" spans="1:12" ht="109.5" customHeight="1" x14ac:dyDescent="0.15">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15">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15">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15">
      <c r="A17" s="197">
        <v>14</v>
      </c>
      <c r="B17" s="183"/>
      <c r="C17" s="21"/>
      <c r="D17" s="7"/>
      <c r="E17" s="8"/>
      <c r="F17" s="9"/>
      <c r="G17" s="10"/>
      <c r="H17" s="11"/>
      <c r="I17" s="388"/>
      <c r="J17" s="15"/>
      <c r="K17" s="413" t="str">
        <f>IFERROR(SMALL(計算用!$E$6:$E$405,14),"")</f>
        <v/>
      </c>
      <c r="L17" s="287" t="str">
        <f t="shared" si="0"/>
        <v/>
      </c>
    </row>
    <row r="18" spans="1:12" s="198" customFormat="1" ht="109.35" customHeight="1" x14ac:dyDescent="0.15">
      <c r="A18" s="197">
        <v>15</v>
      </c>
      <c r="B18" s="183"/>
      <c r="C18" s="21"/>
      <c r="D18" s="7"/>
      <c r="E18" s="8"/>
      <c r="F18" s="9"/>
      <c r="G18" s="10"/>
      <c r="H18" s="11"/>
      <c r="I18" s="388"/>
      <c r="J18" s="16"/>
      <c r="K18" s="413" t="str">
        <f>IFERROR(SMALL(計算用!$E$6:$E$405,15),"")</f>
        <v/>
      </c>
      <c r="L18" s="287" t="str">
        <f t="shared" si="0"/>
        <v/>
      </c>
    </row>
  </sheetData>
  <sheetProtection algorithmName="SHA-512" hashValue="ql8XR4IR5iSLjFp1bqDG/m9PnQAOB6FS67oLgPaCrf3zcwRi+e18dLLKxprIu7Co52JM0BoGphifltkN0AG73w==" saltValue="3N5iLdNGUrn/hbKtud1odA=="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0" orientation="portrait"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7" t="s">
        <v>4208</v>
      </c>
      <c r="C2" s="24" t="s">
        <v>4209</v>
      </c>
      <c r="D2" s="18" t="s">
        <v>4210</v>
      </c>
      <c r="E2" s="24" t="s">
        <v>4208</v>
      </c>
      <c r="F2" s="24" t="s">
        <v>4211</v>
      </c>
      <c r="G2" s="18" t="s">
        <v>4210</v>
      </c>
    </row>
    <row r="3" spans="2:7" ht="14.25" thickBot="1" x14ac:dyDescent="0.2">
      <c r="B3" s="22" t="s">
        <v>271</v>
      </c>
      <c r="C3" t="s">
        <v>4212</v>
      </c>
      <c r="D3" s="19">
        <v>1</v>
      </c>
      <c r="E3" s="25" t="s">
        <v>271</v>
      </c>
      <c r="F3" s="25" t="s">
        <v>4212</v>
      </c>
      <c r="G3" s="20">
        <v>1</v>
      </c>
    </row>
    <row r="4" spans="2:7" x14ac:dyDescent="0.15">
      <c r="B4" s="22" t="s">
        <v>4213</v>
      </c>
      <c r="C4" t="s">
        <v>4214</v>
      </c>
      <c r="D4" s="19">
        <v>2</v>
      </c>
    </row>
    <row r="5" spans="2:7" x14ac:dyDescent="0.15">
      <c r="B5" s="22" t="s">
        <v>4213</v>
      </c>
      <c r="C5" t="s">
        <v>4215</v>
      </c>
      <c r="D5" s="19">
        <v>3</v>
      </c>
    </row>
    <row r="6" spans="2:7" x14ac:dyDescent="0.15">
      <c r="B6" s="22" t="s">
        <v>4213</v>
      </c>
      <c r="C6" t="s">
        <v>4216</v>
      </c>
      <c r="D6" s="19">
        <v>4</v>
      </c>
    </row>
    <row r="7" spans="2:7" x14ac:dyDescent="0.15">
      <c r="B7" s="22" t="s">
        <v>4213</v>
      </c>
      <c r="C7" t="s">
        <v>4217</v>
      </c>
      <c r="D7" s="19">
        <v>5</v>
      </c>
    </row>
    <row r="8" spans="2:7" x14ac:dyDescent="0.15">
      <c r="B8" s="22" t="s">
        <v>4213</v>
      </c>
      <c r="C8" t="s">
        <v>4218</v>
      </c>
      <c r="D8" s="19">
        <v>6</v>
      </c>
    </row>
    <row r="9" spans="2:7" x14ac:dyDescent="0.15">
      <c r="B9" s="22" t="s">
        <v>4213</v>
      </c>
      <c r="C9" t="s">
        <v>4219</v>
      </c>
      <c r="D9" s="19">
        <v>7</v>
      </c>
    </row>
    <row r="10" spans="2:7" x14ac:dyDescent="0.15">
      <c r="B10" s="22" t="s">
        <v>4213</v>
      </c>
      <c r="C10" t="s">
        <v>4220</v>
      </c>
      <c r="D10" s="19">
        <v>8</v>
      </c>
    </row>
    <row r="11" spans="2:7" x14ac:dyDescent="0.15">
      <c r="B11" s="22" t="s">
        <v>4213</v>
      </c>
      <c r="C11" t="s">
        <v>4221</v>
      </c>
      <c r="D11" s="19">
        <v>9</v>
      </c>
    </row>
    <row r="12" spans="2:7" x14ac:dyDescent="0.15">
      <c r="B12" s="22" t="s">
        <v>4213</v>
      </c>
      <c r="C12" t="s">
        <v>4222</v>
      </c>
      <c r="D12" s="19">
        <v>10</v>
      </c>
    </row>
    <row r="13" spans="2:7" x14ac:dyDescent="0.15">
      <c r="B13" s="22" t="s">
        <v>4223</v>
      </c>
      <c r="C13" t="s">
        <v>4224</v>
      </c>
      <c r="D13" s="19">
        <v>11</v>
      </c>
    </row>
    <row r="14" spans="2:7" x14ac:dyDescent="0.15">
      <c r="B14" s="22" t="s">
        <v>4223</v>
      </c>
      <c r="C14" t="s">
        <v>4225</v>
      </c>
      <c r="D14" s="19">
        <v>12</v>
      </c>
    </row>
    <row r="15" spans="2:7" x14ac:dyDescent="0.15">
      <c r="B15" s="22" t="s">
        <v>4223</v>
      </c>
      <c r="C15" t="s">
        <v>4226</v>
      </c>
      <c r="D15" s="19">
        <v>13</v>
      </c>
    </row>
    <row r="16" spans="2:7" x14ac:dyDescent="0.15">
      <c r="B16" s="22" t="s">
        <v>4223</v>
      </c>
      <c r="C16" t="s">
        <v>4227</v>
      </c>
      <c r="D16" s="19">
        <v>14</v>
      </c>
    </row>
    <row r="17" spans="2:4" x14ac:dyDescent="0.15">
      <c r="B17" s="22" t="s">
        <v>4223</v>
      </c>
      <c r="C17" t="s">
        <v>4228</v>
      </c>
      <c r="D17" s="19">
        <v>15</v>
      </c>
    </row>
    <row r="18" spans="2:4" x14ac:dyDescent="0.15">
      <c r="B18" s="22" t="s">
        <v>4223</v>
      </c>
      <c r="C18" t="s">
        <v>4229</v>
      </c>
      <c r="D18" s="19">
        <v>16</v>
      </c>
    </row>
    <row r="19" spans="2:4" x14ac:dyDescent="0.15">
      <c r="B19" s="22" t="s">
        <v>4223</v>
      </c>
      <c r="C19" t="s">
        <v>4230</v>
      </c>
      <c r="D19" s="19">
        <v>17</v>
      </c>
    </row>
    <row r="20" spans="2:4" x14ac:dyDescent="0.15">
      <c r="B20" s="22" t="s">
        <v>4223</v>
      </c>
      <c r="C20" t="s">
        <v>4231</v>
      </c>
      <c r="D20" s="19">
        <v>18</v>
      </c>
    </row>
    <row r="21" spans="2:4" x14ac:dyDescent="0.15">
      <c r="B21" s="22" t="s">
        <v>4223</v>
      </c>
      <c r="C21" t="s">
        <v>4232</v>
      </c>
      <c r="D21" s="19">
        <v>19</v>
      </c>
    </row>
    <row r="22" spans="2:4" x14ac:dyDescent="0.15">
      <c r="B22" s="22" t="s">
        <v>4223</v>
      </c>
      <c r="C22" t="s">
        <v>4233</v>
      </c>
      <c r="D22" s="19">
        <v>20</v>
      </c>
    </row>
    <row r="23" spans="2:4" x14ac:dyDescent="0.15">
      <c r="B23" s="22" t="s">
        <v>4223</v>
      </c>
      <c r="C23" t="s">
        <v>4234</v>
      </c>
      <c r="D23" s="19">
        <v>21</v>
      </c>
    </row>
    <row r="24" spans="2:4" ht="14.25" thickBot="1" x14ac:dyDescent="0.2">
      <c r="B24" s="23" t="s">
        <v>4184</v>
      </c>
      <c r="C24" s="25" t="s">
        <v>4235</v>
      </c>
      <c r="D24" s="20">
        <v>22</v>
      </c>
    </row>
    <row r="27" spans="2:4" ht="14.25" thickBot="1" x14ac:dyDescent="0.2"/>
    <row r="28" spans="2:4" x14ac:dyDescent="0.15">
      <c r="B28" s="17" t="s">
        <v>4208</v>
      </c>
      <c r="C28" s="24" t="s">
        <v>4236</v>
      </c>
      <c r="D28" s="18" t="s">
        <v>4210</v>
      </c>
    </row>
    <row r="29" spans="2:4" x14ac:dyDescent="0.15">
      <c r="B29" s="22" t="s">
        <v>271</v>
      </c>
      <c r="C29" t="s">
        <v>4212</v>
      </c>
      <c r="D29" s="19">
        <v>1</v>
      </c>
    </row>
    <row r="30" spans="2:4" x14ac:dyDescent="0.15">
      <c r="B30" s="22" t="s">
        <v>4213</v>
      </c>
      <c r="C30" t="s">
        <v>4214</v>
      </c>
      <c r="D30" s="19">
        <v>2</v>
      </c>
    </row>
    <row r="31" spans="2:4" x14ac:dyDescent="0.15">
      <c r="B31" s="22" t="s">
        <v>4213</v>
      </c>
      <c r="C31" t="s">
        <v>4215</v>
      </c>
      <c r="D31" s="19">
        <v>3</v>
      </c>
    </row>
    <row r="32" spans="2:4" x14ac:dyDescent="0.15">
      <c r="B32" s="22" t="s">
        <v>4213</v>
      </c>
      <c r="C32" t="s">
        <v>4217</v>
      </c>
      <c r="D32" s="19">
        <v>5</v>
      </c>
    </row>
    <row r="33" spans="2:4" x14ac:dyDescent="0.15">
      <c r="B33" s="22" t="s">
        <v>4213</v>
      </c>
      <c r="C33" t="s">
        <v>4218</v>
      </c>
      <c r="D33" s="19">
        <v>6</v>
      </c>
    </row>
    <row r="34" spans="2:4" x14ac:dyDescent="0.15">
      <c r="B34" s="22" t="s">
        <v>4213</v>
      </c>
      <c r="C34" t="s">
        <v>4219</v>
      </c>
      <c r="D34" s="19">
        <v>7</v>
      </c>
    </row>
    <row r="35" spans="2:4" x14ac:dyDescent="0.15">
      <c r="B35" s="22" t="s">
        <v>4213</v>
      </c>
      <c r="C35" t="s">
        <v>4220</v>
      </c>
      <c r="D35" s="19">
        <v>8</v>
      </c>
    </row>
    <row r="36" spans="2:4" x14ac:dyDescent="0.15">
      <c r="B36" s="22" t="s">
        <v>4213</v>
      </c>
      <c r="C36" t="s">
        <v>4221</v>
      </c>
      <c r="D36" s="19">
        <v>9</v>
      </c>
    </row>
    <row r="37" spans="2:4" x14ac:dyDescent="0.15">
      <c r="B37" s="22" t="s">
        <v>4213</v>
      </c>
      <c r="C37" t="s">
        <v>4237</v>
      </c>
      <c r="D37" s="19">
        <v>10</v>
      </c>
    </row>
    <row r="38" spans="2:4" x14ac:dyDescent="0.15">
      <c r="B38" s="22" t="s">
        <v>4223</v>
      </c>
      <c r="C38" t="s">
        <v>4225</v>
      </c>
      <c r="D38" s="19">
        <v>12</v>
      </c>
    </row>
    <row r="39" spans="2:4" x14ac:dyDescent="0.15">
      <c r="B39" s="22" t="s">
        <v>4223</v>
      </c>
      <c r="C39" t="s">
        <v>4226</v>
      </c>
      <c r="D39" s="19">
        <v>13</v>
      </c>
    </row>
    <row r="40" spans="2:4" x14ac:dyDescent="0.15">
      <c r="B40" s="22" t="s">
        <v>4223</v>
      </c>
      <c r="C40" t="s">
        <v>4227</v>
      </c>
      <c r="D40" s="19">
        <v>14</v>
      </c>
    </row>
    <row r="41" spans="2:4" x14ac:dyDescent="0.15">
      <c r="B41" s="22" t="s">
        <v>4223</v>
      </c>
      <c r="C41" t="s">
        <v>4229</v>
      </c>
      <c r="D41" s="19">
        <v>16</v>
      </c>
    </row>
    <row r="42" spans="2:4" x14ac:dyDescent="0.15">
      <c r="B42" s="22" t="s">
        <v>4223</v>
      </c>
      <c r="C42" t="s">
        <v>4230</v>
      </c>
      <c r="D42" s="19">
        <v>17</v>
      </c>
    </row>
    <row r="43" spans="2:4" x14ac:dyDescent="0.15">
      <c r="B43" s="22" t="s">
        <v>4223</v>
      </c>
      <c r="C43" t="s">
        <v>4231</v>
      </c>
      <c r="D43" s="19">
        <v>18</v>
      </c>
    </row>
    <row r="44" spans="2:4" x14ac:dyDescent="0.15">
      <c r="B44" s="22" t="s">
        <v>4223</v>
      </c>
      <c r="C44" t="s">
        <v>4232</v>
      </c>
      <c r="D44" s="19">
        <v>19</v>
      </c>
    </row>
    <row r="45" spans="2:4" x14ac:dyDescent="0.15">
      <c r="B45" s="22" t="s">
        <v>4223</v>
      </c>
      <c r="C45" t="s">
        <v>4233</v>
      </c>
      <c r="D45" s="19">
        <v>20</v>
      </c>
    </row>
    <row r="46" spans="2:4" x14ac:dyDescent="0.15">
      <c r="B46" s="22" t="s">
        <v>4223</v>
      </c>
      <c r="C46" t="s">
        <v>4234</v>
      </c>
      <c r="D46" s="19">
        <v>21</v>
      </c>
    </row>
    <row r="47" spans="2:4" x14ac:dyDescent="0.15">
      <c r="B47" s="22" t="s">
        <v>4184</v>
      </c>
      <c r="C47" t="s">
        <v>4238</v>
      </c>
      <c r="D47" s="19">
        <v>22</v>
      </c>
    </row>
    <row r="48" spans="2:4" x14ac:dyDescent="0.15">
      <c r="B48" s="22" t="s">
        <v>4213</v>
      </c>
      <c r="C48" t="s">
        <v>4239</v>
      </c>
      <c r="D48" s="19">
        <v>23</v>
      </c>
    </row>
    <row r="49" spans="2:4" x14ac:dyDescent="0.15">
      <c r="B49" s="22" t="s">
        <v>4213</v>
      </c>
      <c r="C49" t="s">
        <v>4240</v>
      </c>
      <c r="D49" s="19">
        <v>24</v>
      </c>
    </row>
    <row r="50" spans="2:4" x14ac:dyDescent="0.15">
      <c r="B50" s="22" t="s">
        <v>4213</v>
      </c>
      <c r="C50" t="s">
        <v>4241</v>
      </c>
      <c r="D50" s="19">
        <v>25</v>
      </c>
    </row>
    <row r="51" spans="2:4" x14ac:dyDescent="0.15">
      <c r="B51" s="22" t="s">
        <v>4213</v>
      </c>
      <c r="C51" t="s">
        <v>4242</v>
      </c>
      <c r="D51" s="19">
        <v>26</v>
      </c>
    </row>
    <row r="52" spans="2:4" x14ac:dyDescent="0.15">
      <c r="B52" s="22" t="s">
        <v>4213</v>
      </c>
      <c r="C52" t="s">
        <v>4243</v>
      </c>
      <c r="D52" s="19">
        <v>27</v>
      </c>
    </row>
    <row r="53" spans="2:4" x14ac:dyDescent="0.15">
      <c r="B53" s="22" t="s">
        <v>4223</v>
      </c>
      <c r="C53" t="s">
        <v>4244</v>
      </c>
      <c r="D53" s="19">
        <v>28</v>
      </c>
    </row>
    <row r="54" spans="2:4" x14ac:dyDescent="0.15">
      <c r="B54" s="22" t="s">
        <v>4223</v>
      </c>
      <c r="C54" t="s">
        <v>4245</v>
      </c>
      <c r="D54" s="19">
        <v>29</v>
      </c>
    </row>
    <row r="55" spans="2:4" x14ac:dyDescent="0.15">
      <c r="B55" s="22" t="s">
        <v>4223</v>
      </c>
      <c r="C55" t="s">
        <v>4246</v>
      </c>
      <c r="D55" s="19">
        <v>30</v>
      </c>
    </row>
    <row r="56" spans="2:4" x14ac:dyDescent="0.15">
      <c r="B56" s="22" t="s">
        <v>4223</v>
      </c>
      <c r="C56" t="s">
        <v>4247</v>
      </c>
      <c r="D56" s="19">
        <v>31</v>
      </c>
    </row>
    <row r="57" spans="2:4" x14ac:dyDescent="0.15">
      <c r="B57" s="22" t="s">
        <v>4223</v>
      </c>
      <c r="C57" t="s">
        <v>4248</v>
      </c>
      <c r="D57" s="19">
        <v>32</v>
      </c>
    </row>
    <row r="58" spans="2:4" x14ac:dyDescent="0.15">
      <c r="B58" s="22" t="s">
        <v>4223</v>
      </c>
      <c r="C58" t="s">
        <v>4249</v>
      </c>
      <c r="D58" s="19">
        <v>33</v>
      </c>
    </row>
    <row r="59" spans="2:4" x14ac:dyDescent="0.15">
      <c r="B59" s="22" t="s">
        <v>4223</v>
      </c>
      <c r="C59" t="s">
        <v>4250</v>
      </c>
      <c r="D59" s="19">
        <v>34</v>
      </c>
    </row>
    <row r="60" spans="2:4" x14ac:dyDescent="0.15">
      <c r="B60" s="22" t="s">
        <v>4223</v>
      </c>
      <c r="C60" t="s">
        <v>4251</v>
      </c>
      <c r="D60" s="19">
        <v>35</v>
      </c>
    </row>
    <row r="61" spans="2:4" x14ac:dyDescent="0.15">
      <c r="B61" s="22" t="s">
        <v>4223</v>
      </c>
      <c r="C61" t="s">
        <v>4252</v>
      </c>
      <c r="D61" s="19">
        <v>36</v>
      </c>
    </row>
    <row r="62" spans="2:4" x14ac:dyDescent="0.15">
      <c r="B62" s="22" t="s">
        <v>4223</v>
      </c>
      <c r="C62" t="s">
        <v>4253</v>
      </c>
      <c r="D62" s="19">
        <v>37</v>
      </c>
    </row>
    <row r="63" spans="2:4" x14ac:dyDescent="0.15">
      <c r="B63" s="22" t="s">
        <v>4223</v>
      </c>
      <c r="C63" t="s">
        <v>4254</v>
      </c>
      <c r="D63" s="19">
        <v>38</v>
      </c>
    </row>
    <row r="64" spans="2:4" ht="14.25" thickBot="1" x14ac:dyDescent="0.2">
      <c r="B64" s="23" t="s">
        <v>4213</v>
      </c>
      <c r="C64" s="25" t="s">
        <v>4255</v>
      </c>
      <c r="D64" s="20">
        <v>39</v>
      </c>
    </row>
    <row r="65" spans="2:4" ht="14.25" thickBot="1" x14ac:dyDescent="0.2"/>
    <row r="66" spans="2:4" ht="14.25" thickBot="1" x14ac:dyDescent="0.2">
      <c r="B66" s="513" t="s">
        <v>4208</v>
      </c>
      <c r="C66" s="514" t="s">
        <v>4256</v>
      </c>
      <c r="D66" s="515" t="s">
        <v>4210</v>
      </c>
    </row>
    <row r="67" spans="2:4" x14ac:dyDescent="0.15">
      <c r="B67" s="516" t="s">
        <v>271</v>
      </c>
      <c r="C67" t="s">
        <v>4212</v>
      </c>
      <c r="D67" s="19">
        <v>1</v>
      </c>
    </row>
    <row r="68" spans="2:4" x14ac:dyDescent="0.15">
      <c r="B68" s="516" t="s">
        <v>4213</v>
      </c>
      <c r="C68" t="s">
        <v>4214</v>
      </c>
      <c r="D68" s="19">
        <v>2</v>
      </c>
    </row>
    <row r="69" spans="2:4" x14ac:dyDescent="0.15">
      <c r="B69" s="516" t="s">
        <v>4213</v>
      </c>
      <c r="C69" t="s">
        <v>4215</v>
      </c>
      <c r="D69" s="19">
        <v>3</v>
      </c>
    </row>
    <row r="70" spans="2:4" x14ac:dyDescent="0.15">
      <c r="B70" s="516"/>
      <c r="C70" s="453" t="s">
        <v>4216</v>
      </c>
      <c r="D70" s="517">
        <v>4</v>
      </c>
    </row>
    <row r="71" spans="2:4" x14ac:dyDescent="0.15">
      <c r="B71" s="516" t="s">
        <v>4213</v>
      </c>
      <c r="C71" t="s">
        <v>4217</v>
      </c>
      <c r="D71" s="19">
        <v>5</v>
      </c>
    </row>
    <row r="72" spans="2:4" x14ac:dyDescent="0.15">
      <c r="B72" s="516" t="s">
        <v>4213</v>
      </c>
      <c r="C72" t="s">
        <v>4218</v>
      </c>
      <c r="D72" s="19">
        <v>6</v>
      </c>
    </row>
    <row r="73" spans="2:4" x14ac:dyDescent="0.15">
      <c r="B73" s="516" t="s">
        <v>4213</v>
      </c>
      <c r="C73" t="s">
        <v>4219</v>
      </c>
      <c r="D73" s="19">
        <v>7</v>
      </c>
    </row>
    <row r="74" spans="2:4" x14ac:dyDescent="0.15">
      <c r="B74" s="516" t="s">
        <v>4213</v>
      </c>
      <c r="C74" t="s">
        <v>4257</v>
      </c>
      <c r="D74" s="19">
        <v>88</v>
      </c>
    </row>
    <row r="75" spans="2:4" x14ac:dyDescent="0.15">
      <c r="B75" s="516" t="s">
        <v>4213</v>
      </c>
      <c r="C75" t="s">
        <v>4221</v>
      </c>
      <c r="D75" s="19">
        <v>9</v>
      </c>
    </row>
    <row r="76" spans="2:4" x14ac:dyDescent="0.15">
      <c r="B76" s="516" t="s">
        <v>4213</v>
      </c>
      <c r="C76" t="s">
        <v>4237</v>
      </c>
      <c r="D76" s="19">
        <v>10</v>
      </c>
    </row>
    <row r="77" spans="2:4" x14ac:dyDescent="0.15">
      <c r="B77" s="516"/>
      <c r="C77" s="453" t="s">
        <v>4224</v>
      </c>
      <c r="D77" s="517">
        <v>11</v>
      </c>
    </row>
    <row r="78" spans="2:4" x14ac:dyDescent="0.15">
      <c r="B78" s="516" t="s">
        <v>4223</v>
      </c>
      <c r="C78" t="s">
        <v>4225</v>
      </c>
      <c r="D78" s="19">
        <v>12</v>
      </c>
    </row>
    <row r="79" spans="2:4" x14ac:dyDescent="0.15">
      <c r="B79" s="516" t="s">
        <v>4223</v>
      </c>
      <c r="C79" t="s">
        <v>4226</v>
      </c>
      <c r="D79" s="19">
        <v>13</v>
      </c>
    </row>
    <row r="80" spans="2:4" x14ac:dyDescent="0.15">
      <c r="B80" s="516" t="s">
        <v>4223</v>
      </c>
      <c r="C80" t="s">
        <v>4227</v>
      </c>
      <c r="D80" s="19">
        <v>14</v>
      </c>
    </row>
    <row r="81" spans="2:4" x14ac:dyDescent="0.15">
      <c r="B81" s="516" t="s">
        <v>4223</v>
      </c>
      <c r="C81" t="s">
        <v>4229</v>
      </c>
      <c r="D81" s="19">
        <v>16</v>
      </c>
    </row>
    <row r="82" spans="2:4" x14ac:dyDescent="0.15">
      <c r="B82" s="516" t="s">
        <v>4223</v>
      </c>
      <c r="C82" t="s">
        <v>4230</v>
      </c>
      <c r="D82" s="19">
        <v>17</v>
      </c>
    </row>
    <row r="83" spans="2:4" x14ac:dyDescent="0.15">
      <c r="B83" s="516" t="s">
        <v>4223</v>
      </c>
      <c r="C83" t="s">
        <v>4231</v>
      </c>
      <c r="D83" s="19">
        <v>18</v>
      </c>
    </row>
    <row r="84" spans="2:4" x14ac:dyDescent="0.15">
      <c r="B84" s="516" t="s">
        <v>4223</v>
      </c>
      <c r="C84" t="s">
        <v>4232</v>
      </c>
      <c r="D84" s="19">
        <v>19</v>
      </c>
    </row>
    <row r="85" spans="2:4" x14ac:dyDescent="0.15">
      <c r="B85" s="516" t="s">
        <v>4223</v>
      </c>
      <c r="C85" t="s">
        <v>4233</v>
      </c>
      <c r="D85" s="19">
        <v>20</v>
      </c>
    </row>
    <row r="86" spans="2:4" x14ac:dyDescent="0.15">
      <c r="B86" s="516" t="s">
        <v>4223</v>
      </c>
      <c r="C86" t="s">
        <v>4234</v>
      </c>
      <c r="D86" s="19">
        <v>21</v>
      </c>
    </row>
    <row r="87" spans="2:4" x14ac:dyDescent="0.15">
      <c r="B87" s="516" t="s">
        <v>4184</v>
      </c>
      <c r="C87" t="s">
        <v>4238</v>
      </c>
      <c r="D87" s="19">
        <v>22</v>
      </c>
    </row>
    <row r="88" spans="2:4" x14ac:dyDescent="0.15">
      <c r="B88" s="516" t="s">
        <v>4213</v>
      </c>
      <c r="C88" t="s">
        <v>4239</v>
      </c>
      <c r="D88" s="19">
        <v>23</v>
      </c>
    </row>
    <row r="89" spans="2:4" x14ac:dyDescent="0.15">
      <c r="B89" s="516" t="s">
        <v>4213</v>
      </c>
      <c r="C89" t="s">
        <v>4240</v>
      </c>
      <c r="D89" s="19">
        <v>24</v>
      </c>
    </row>
    <row r="90" spans="2:4" x14ac:dyDescent="0.15">
      <c r="B90" s="516" t="s">
        <v>4213</v>
      </c>
      <c r="C90" t="s">
        <v>4241</v>
      </c>
      <c r="D90" s="19">
        <v>25</v>
      </c>
    </row>
    <row r="91" spans="2:4" x14ac:dyDescent="0.15">
      <c r="B91" s="516" t="s">
        <v>4213</v>
      </c>
      <c r="C91" t="s">
        <v>4242</v>
      </c>
      <c r="D91" s="19">
        <v>26</v>
      </c>
    </row>
    <row r="92" spans="2:4" x14ac:dyDescent="0.15">
      <c r="B92" s="516" t="s">
        <v>4213</v>
      </c>
      <c r="C92" s="518" t="s">
        <v>4243</v>
      </c>
      <c r="D92" s="519">
        <v>27</v>
      </c>
    </row>
    <row r="93" spans="2:4" x14ac:dyDescent="0.15">
      <c r="B93" s="516" t="s">
        <v>4223</v>
      </c>
      <c r="C93" t="s">
        <v>4244</v>
      </c>
      <c r="D93" s="19">
        <v>28</v>
      </c>
    </row>
    <row r="94" spans="2:4" x14ac:dyDescent="0.15">
      <c r="B94" s="516" t="s">
        <v>4223</v>
      </c>
      <c r="C94" t="s">
        <v>4245</v>
      </c>
      <c r="D94" s="19">
        <v>29</v>
      </c>
    </row>
    <row r="95" spans="2:4" x14ac:dyDescent="0.15">
      <c r="B95" s="516" t="s">
        <v>4223</v>
      </c>
      <c r="C95" t="s">
        <v>4246</v>
      </c>
      <c r="D95" s="19">
        <v>30</v>
      </c>
    </row>
    <row r="96" spans="2:4" x14ac:dyDescent="0.15">
      <c r="B96" s="516" t="s">
        <v>4223</v>
      </c>
      <c r="C96" t="s">
        <v>4247</v>
      </c>
      <c r="D96" s="19">
        <v>31</v>
      </c>
    </row>
    <row r="97" spans="2:4" x14ac:dyDescent="0.15">
      <c r="B97" s="516" t="s">
        <v>4223</v>
      </c>
      <c r="C97" t="s">
        <v>4248</v>
      </c>
      <c r="D97" s="19">
        <v>32</v>
      </c>
    </row>
    <row r="98" spans="2:4" x14ac:dyDescent="0.15">
      <c r="B98" s="516" t="s">
        <v>4223</v>
      </c>
      <c r="C98" t="s">
        <v>4249</v>
      </c>
      <c r="D98" s="19">
        <v>33</v>
      </c>
    </row>
    <row r="99" spans="2:4" x14ac:dyDescent="0.15">
      <c r="B99" s="516" t="s">
        <v>4223</v>
      </c>
      <c r="C99" t="s">
        <v>4250</v>
      </c>
      <c r="D99" s="19">
        <v>34</v>
      </c>
    </row>
    <row r="100" spans="2:4" x14ac:dyDescent="0.15">
      <c r="B100" s="516" t="s">
        <v>4223</v>
      </c>
      <c r="C100" t="s">
        <v>4251</v>
      </c>
      <c r="D100" s="19">
        <v>35</v>
      </c>
    </row>
    <row r="101" spans="2:4" x14ac:dyDescent="0.15">
      <c r="B101" s="516" t="s">
        <v>4223</v>
      </c>
      <c r="C101" t="s">
        <v>4252</v>
      </c>
      <c r="D101" s="19">
        <v>36</v>
      </c>
    </row>
    <row r="102" spans="2:4" x14ac:dyDescent="0.15">
      <c r="B102" s="516" t="s">
        <v>4223</v>
      </c>
      <c r="C102" t="s">
        <v>4253</v>
      </c>
      <c r="D102" s="19">
        <v>37</v>
      </c>
    </row>
    <row r="103" spans="2:4" x14ac:dyDescent="0.15">
      <c r="B103" s="516" t="s">
        <v>4223</v>
      </c>
      <c r="C103" t="s">
        <v>4254</v>
      </c>
      <c r="D103" s="19">
        <v>38</v>
      </c>
    </row>
    <row r="104" spans="2:4" x14ac:dyDescent="0.15">
      <c r="B104" s="516" t="s">
        <v>4213</v>
      </c>
      <c r="C104" t="s">
        <v>4255</v>
      </c>
      <c r="D104" s="19">
        <v>39</v>
      </c>
    </row>
    <row r="105" spans="2:4" x14ac:dyDescent="0.15">
      <c r="B105" s="520"/>
      <c r="C105" s="453" t="s">
        <v>4258</v>
      </c>
      <c r="D105" s="517">
        <v>40</v>
      </c>
    </row>
    <row r="106" spans="2:4" x14ac:dyDescent="0.15">
      <c r="B106" s="520"/>
      <c r="C106" s="521" t="s">
        <v>4259</v>
      </c>
      <c r="D106" s="517">
        <v>41</v>
      </c>
    </row>
    <row r="107" spans="2:4" x14ac:dyDescent="0.15">
      <c r="B107" s="520"/>
      <c r="C107" s="521" t="s">
        <v>4260</v>
      </c>
      <c r="D107" s="517">
        <v>42</v>
      </c>
    </row>
    <row r="108" spans="2:4" x14ac:dyDescent="0.15">
      <c r="B108" s="520"/>
      <c r="C108" s="521" t="s">
        <v>4261</v>
      </c>
      <c r="D108" s="517">
        <v>43</v>
      </c>
    </row>
    <row r="109" spans="2:4" x14ac:dyDescent="0.15">
      <c r="B109" s="22"/>
      <c r="C109" s="521" t="s">
        <v>4262</v>
      </c>
      <c r="D109" s="517">
        <v>44</v>
      </c>
    </row>
    <row r="110" spans="2:4" x14ac:dyDescent="0.15">
      <c r="B110" s="22"/>
      <c r="C110" s="521" t="s">
        <v>4263</v>
      </c>
      <c r="D110" s="517">
        <v>45</v>
      </c>
    </row>
    <row r="111" spans="2:4" ht="14.25" thickBot="1" x14ac:dyDescent="0.2">
      <c r="B111" s="23"/>
      <c r="C111" s="522" t="s">
        <v>4264</v>
      </c>
      <c r="D111" s="523">
        <v>46</v>
      </c>
    </row>
    <row r="113" spans="1:4" x14ac:dyDescent="0.15">
      <c r="A113" s="1179" t="s">
        <v>4265</v>
      </c>
      <c r="B113" s="1180"/>
      <c r="C113" s="1180"/>
      <c r="D113" s="1180"/>
    </row>
    <row r="114" spans="1:4" x14ac:dyDescent="0.15">
      <c r="B114" s="521"/>
      <c r="C114" s="521" t="s">
        <v>4266</v>
      </c>
    </row>
    <row r="115" spans="1:4" x14ac:dyDescent="0.15">
      <c r="B115" s="521"/>
      <c r="C115" s="521" t="s">
        <v>4267</v>
      </c>
    </row>
    <row r="116" spans="1:4" x14ac:dyDescent="0.15">
      <c r="B116" s="521"/>
      <c r="C116" s="521" t="s">
        <v>4263</v>
      </c>
    </row>
    <row r="117" spans="1:4" x14ac:dyDescent="0.15">
      <c r="B117" s="521"/>
      <c r="C117" s="521" t="s">
        <v>4268</v>
      </c>
    </row>
    <row r="118" spans="1:4" x14ac:dyDescent="0.15">
      <c r="B118" s="521"/>
      <c r="C118" s="521" t="s">
        <v>4269</v>
      </c>
    </row>
    <row r="119" spans="1:4" x14ac:dyDescent="0.15">
      <c r="B119" s="521"/>
      <c r="C119" s="521" t="s">
        <v>4270</v>
      </c>
    </row>
    <row r="120" spans="1:4" x14ac:dyDescent="0.15">
      <c r="B120" s="521"/>
      <c r="C120" s="521" t="s">
        <v>4271</v>
      </c>
    </row>
    <row r="121" spans="1:4" x14ac:dyDescent="0.15">
      <c r="B121" s="521"/>
      <c r="C121" s="521" t="s">
        <v>4272</v>
      </c>
    </row>
    <row r="122" spans="1:4" x14ac:dyDescent="0.15">
      <c r="B122" s="521"/>
      <c r="C122" s="521" t="s">
        <v>4273</v>
      </c>
    </row>
    <row r="123" spans="1:4" x14ac:dyDescent="0.15">
      <c r="B123" s="521"/>
      <c r="C123" s="521" t="s">
        <v>4274</v>
      </c>
    </row>
    <row r="124" spans="1:4" x14ac:dyDescent="0.15">
      <c r="B124" s="521"/>
      <c r="C124" s="521" t="s">
        <v>4275</v>
      </c>
    </row>
    <row r="125" spans="1:4" x14ac:dyDescent="0.15">
      <c r="B125" s="521"/>
      <c r="C125" s="521" t="s">
        <v>4276</v>
      </c>
    </row>
    <row r="126" spans="1:4" x14ac:dyDescent="0.15">
      <c r="B126" s="521"/>
      <c r="C126" s="521" t="s">
        <v>4277</v>
      </c>
    </row>
    <row r="127" spans="1:4" x14ac:dyDescent="0.15">
      <c r="B127" s="521"/>
      <c r="C127" s="521" t="s">
        <v>4278</v>
      </c>
    </row>
    <row r="128" spans="1:4" x14ac:dyDescent="0.15">
      <c r="B128" s="521"/>
      <c r="C128" s="521" t="s">
        <v>4279</v>
      </c>
    </row>
    <row r="129" spans="1:4" x14ac:dyDescent="0.15">
      <c r="B129" s="521"/>
      <c r="C129" s="521" t="s">
        <v>4280</v>
      </c>
    </row>
    <row r="130" spans="1:4" x14ac:dyDescent="0.15">
      <c r="B130" s="521"/>
      <c r="C130" s="521" t="s">
        <v>4281</v>
      </c>
    </row>
    <row r="131" spans="1:4" x14ac:dyDescent="0.15">
      <c r="B131" s="521"/>
      <c r="C131" s="521" t="s">
        <v>4282</v>
      </c>
    </row>
    <row r="132" spans="1:4" x14ac:dyDescent="0.15">
      <c r="B132" s="521"/>
      <c r="C132" s="521" t="s">
        <v>4283</v>
      </c>
    </row>
    <row r="133" spans="1:4" x14ac:dyDescent="0.15">
      <c r="B133" s="521"/>
      <c r="C133" s="521" t="s">
        <v>4284</v>
      </c>
    </row>
    <row r="134" spans="1:4" x14ac:dyDescent="0.15">
      <c r="C134" s="521" t="s">
        <v>4285</v>
      </c>
    </row>
    <row r="135" spans="1:4" x14ac:dyDescent="0.15">
      <c r="C135" s="521"/>
    </row>
    <row r="136" spans="1:4" x14ac:dyDescent="0.15">
      <c r="A136" s="1179" t="s">
        <v>4286</v>
      </c>
      <c r="B136" s="1179"/>
      <c r="C136" s="1179"/>
      <c r="D136" s="1179"/>
    </row>
    <row r="137" spans="1:4" x14ac:dyDescent="0.15">
      <c r="B137" s="521"/>
      <c r="C137" s="521" t="s">
        <v>4287</v>
      </c>
    </row>
    <row r="138" spans="1:4" x14ac:dyDescent="0.15">
      <c r="B138" s="521"/>
      <c r="C138" s="521" t="s">
        <v>4288</v>
      </c>
    </row>
    <row r="139" spans="1:4" x14ac:dyDescent="0.15">
      <c r="B139" s="521"/>
      <c r="C139" s="521" t="s">
        <v>4289</v>
      </c>
    </row>
    <row r="140" spans="1:4" x14ac:dyDescent="0.15">
      <c r="B140" s="521"/>
      <c r="C140" s="521" t="s">
        <v>4290</v>
      </c>
    </row>
    <row r="141" spans="1:4" x14ac:dyDescent="0.15">
      <c r="C141" s="521" t="s">
        <v>4291</v>
      </c>
    </row>
    <row r="142" spans="1:4" x14ac:dyDescent="0.15">
      <c r="C142" s="521" t="s">
        <v>4292</v>
      </c>
    </row>
    <row r="143" spans="1:4" x14ac:dyDescent="0.15">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F20" sqref="F20"/>
    </sheetView>
  </sheetViews>
  <sheetFormatPr defaultColWidth="8.875" defaultRowHeight="13.5" x14ac:dyDescent="0.15"/>
  <sheetData>
    <row r="1" spans="1:11" ht="13.5" customHeight="1" x14ac:dyDescent="0.15">
      <c r="B1" s="1181" t="s">
        <v>111</v>
      </c>
      <c r="C1" s="1184" t="s">
        <v>4294</v>
      </c>
      <c r="D1" s="1185"/>
      <c r="E1" s="1185"/>
    </row>
    <row r="2" spans="1:11" x14ac:dyDescent="0.15">
      <c r="B2" s="1182"/>
      <c r="C2" s="1184"/>
      <c r="D2" s="1185"/>
      <c r="E2" s="1185"/>
    </row>
    <row r="3" spans="1:11" x14ac:dyDescent="0.15">
      <c r="B3" s="1182"/>
      <c r="C3" s="1184"/>
      <c r="D3" s="1185"/>
      <c r="E3" s="1185"/>
    </row>
    <row r="4" spans="1:11" ht="14.25" thickBot="1" x14ac:dyDescent="0.2">
      <c r="B4" s="1183"/>
      <c r="C4" s="1184"/>
      <c r="D4" s="1185"/>
      <c r="E4" s="1185"/>
    </row>
    <row r="5" spans="1:11" ht="17.25" x14ac:dyDescent="0.15">
      <c r="B5" s="27"/>
      <c r="D5" s="51"/>
      <c r="E5" t="s">
        <v>4080</v>
      </c>
    </row>
    <row r="6" spans="1:11" ht="17.25" x14ac:dyDescent="0.15">
      <c r="A6">
        <v>1</v>
      </c>
      <c r="B6" s="289" t="str">
        <f>実施計画様式!AD75</f>
        <v>－</v>
      </c>
      <c r="C6">
        <f>IF(B6="○",1,0)</f>
        <v>0</v>
      </c>
      <c r="D6">
        <f>A6*C6</f>
        <v>0</v>
      </c>
      <c r="E6" t="str">
        <f>IFERROR(VLOOKUP(D6,$K$6:$K$405,1,FALSE),"")</f>
        <v/>
      </c>
      <c r="K6">
        <v>1</v>
      </c>
    </row>
    <row r="7" spans="1:11" ht="17.25" x14ac:dyDescent="0.15">
      <c r="A7">
        <v>2</v>
      </c>
      <c r="B7" s="289">
        <f>実施計画様式!AD76</f>
        <v>0</v>
      </c>
      <c r="C7">
        <f t="shared" ref="C7:C70" si="0">IF(B7="○",1,0)</f>
        <v>0</v>
      </c>
      <c r="D7">
        <f t="shared" ref="D7:D70" si="1">A7*C7</f>
        <v>0</v>
      </c>
      <c r="E7" t="str">
        <f t="shared" ref="E7:E70" si="2">IFERROR(VLOOKUP(D7,$K$6:$K$405,1,FALSE),"")</f>
        <v/>
      </c>
      <c r="K7">
        <v>2</v>
      </c>
    </row>
    <row r="8" spans="1:11" ht="17.25" x14ac:dyDescent="0.15">
      <c r="A8">
        <v>3</v>
      </c>
      <c r="B8" s="289">
        <f>実施計画様式!AD77</f>
        <v>0</v>
      </c>
      <c r="C8">
        <f t="shared" si="0"/>
        <v>0</v>
      </c>
      <c r="D8">
        <f t="shared" si="1"/>
        <v>0</v>
      </c>
      <c r="E8" t="str">
        <f t="shared" si="2"/>
        <v/>
      </c>
      <c r="K8">
        <v>3</v>
      </c>
    </row>
    <row r="9" spans="1:11" ht="17.25" x14ac:dyDescent="0.15">
      <c r="A9">
        <v>4</v>
      </c>
      <c r="B9" s="289">
        <f>実施計画様式!AD78</f>
        <v>0</v>
      </c>
      <c r="C9">
        <f t="shared" si="0"/>
        <v>0</v>
      </c>
      <c r="D9">
        <f t="shared" si="1"/>
        <v>0</v>
      </c>
      <c r="E9" t="str">
        <f t="shared" si="2"/>
        <v/>
      </c>
      <c r="K9">
        <v>4</v>
      </c>
    </row>
    <row r="10" spans="1:11" ht="17.25" x14ac:dyDescent="0.15">
      <c r="A10">
        <v>5</v>
      </c>
      <c r="B10" s="289" t="str">
        <f>実施計画様式!AD79</f>
        <v>－</v>
      </c>
      <c r="C10">
        <f t="shared" si="0"/>
        <v>0</v>
      </c>
      <c r="D10">
        <f t="shared" si="1"/>
        <v>0</v>
      </c>
      <c r="E10" t="str">
        <f t="shared" si="2"/>
        <v/>
      </c>
      <c r="K10">
        <v>5</v>
      </c>
    </row>
    <row r="11" spans="1:11" ht="17.25" x14ac:dyDescent="0.15">
      <c r="A11">
        <v>6</v>
      </c>
      <c r="B11" s="289" t="str">
        <f>実施計画様式!AD80</f>
        <v>－</v>
      </c>
      <c r="C11">
        <f t="shared" si="0"/>
        <v>0</v>
      </c>
      <c r="D11">
        <f t="shared" si="1"/>
        <v>0</v>
      </c>
      <c r="E11" t="str">
        <f t="shared" si="2"/>
        <v/>
      </c>
      <c r="K11">
        <v>6</v>
      </c>
    </row>
    <row r="12" spans="1:11" ht="17.25" x14ac:dyDescent="0.15">
      <c r="A12">
        <v>7</v>
      </c>
      <c r="B12" s="289">
        <f>実施計画様式!AD81</f>
        <v>0</v>
      </c>
      <c r="C12">
        <f t="shared" si="0"/>
        <v>0</v>
      </c>
      <c r="D12">
        <f t="shared" si="1"/>
        <v>0</v>
      </c>
      <c r="E12" t="str">
        <f t="shared" si="2"/>
        <v/>
      </c>
      <c r="K12">
        <v>7</v>
      </c>
    </row>
    <row r="13" spans="1:11" ht="17.25" x14ac:dyDescent="0.15">
      <c r="A13">
        <v>8</v>
      </c>
      <c r="B13" s="289">
        <f>実施計画様式!AD82</f>
        <v>0</v>
      </c>
      <c r="C13">
        <f t="shared" si="0"/>
        <v>0</v>
      </c>
      <c r="D13">
        <f t="shared" si="1"/>
        <v>0</v>
      </c>
      <c r="E13" t="str">
        <f t="shared" si="2"/>
        <v/>
      </c>
      <c r="K13">
        <v>8</v>
      </c>
    </row>
    <row r="14" spans="1:11" ht="17.25" x14ac:dyDescent="0.15">
      <c r="A14">
        <v>9</v>
      </c>
      <c r="B14" s="289">
        <f>実施計画様式!AD83</f>
        <v>0</v>
      </c>
      <c r="C14">
        <f t="shared" si="0"/>
        <v>0</v>
      </c>
      <c r="D14">
        <f t="shared" si="1"/>
        <v>0</v>
      </c>
      <c r="E14" t="str">
        <f t="shared" si="2"/>
        <v/>
      </c>
      <c r="K14">
        <v>9</v>
      </c>
    </row>
    <row r="15" spans="1:11" ht="17.25" x14ac:dyDescent="0.15">
      <c r="A15">
        <v>10</v>
      </c>
      <c r="B15" s="289">
        <f>実施計画様式!AD84</f>
        <v>0</v>
      </c>
      <c r="C15">
        <f t="shared" si="0"/>
        <v>0</v>
      </c>
      <c r="D15">
        <f t="shared" si="1"/>
        <v>0</v>
      </c>
      <c r="E15" t="str">
        <f t="shared" si="2"/>
        <v/>
      </c>
      <c r="K15">
        <v>10</v>
      </c>
    </row>
    <row r="16" spans="1:11" ht="17.25" x14ac:dyDescent="0.15">
      <c r="A16">
        <v>11</v>
      </c>
      <c r="B16" s="289">
        <f>実施計画様式!AD85</f>
        <v>0</v>
      </c>
      <c r="C16">
        <f t="shared" si="0"/>
        <v>0</v>
      </c>
      <c r="D16">
        <f t="shared" si="1"/>
        <v>0</v>
      </c>
      <c r="E16" t="str">
        <f t="shared" si="2"/>
        <v/>
      </c>
      <c r="K16">
        <v>11</v>
      </c>
    </row>
    <row r="17" spans="1:11" ht="17.25" x14ac:dyDescent="0.15">
      <c r="A17">
        <v>12</v>
      </c>
      <c r="B17" s="289">
        <f>実施計画様式!AD86</f>
        <v>0</v>
      </c>
      <c r="C17">
        <f t="shared" si="0"/>
        <v>0</v>
      </c>
      <c r="D17">
        <f t="shared" si="1"/>
        <v>0</v>
      </c>
      <c r="E17" t="str">
        <f t="shared" si="2"/>
        <v/>
      </c>
      <c r="K17">
        <v>12</v>
      </c>
    </row>
    <row r="18" spans="1:11" ht="17.25" x14ac:dyDescent="0.15">
      <c r="A18">
        <v>13</v>
      </c>
      <c r="B18" s="289">
        <f>実施計画様式!AD87</f>
        <v>0</v>
      </c>
      <c r="C18">
        <f t="shared" si="0"/>
        <v>0</v>
      </c>
      <c r="D18">
        <f t="shared" si="1"/>
        <v>0</v>
      </c>
      <c r="E18" t="str">
        <f t="shared" si="2"/>
        <v/>
      </c>
      <c r="K18">
        <v>13</v>
      </c>
    </row>
    <row r="19" spans="1:11" ht="17.25" x14ac:dyDescent="0.15">
      <c r="A19">
        <v>14</v>
      </c>
      <c r="B19" s="289">
        <f>実施計画様式!AD88</f>
        <v>0</v>
      </c>
      <c r="C19">
        <f t="shared" si="0"/>
        <v>0</v>
      </c>
      <c r="D19">
        <f t="shared" si="1"/>
        <v>0</v>
      </c>
      <c r="E19" t="str">
        <f t="shared" si="2"/>
        <v/>
      </c>
      <c r="K19">
        <v>14</v>
      </c>
    </row>
    <row r="20" spans="1:11" ht="17.25" x14ac:dyDescent="0.15">
      <c r="A20">
        <v>15</v>
      </c>
      <c r="B20" s="289">
        <f>実施計画様式!AD89</f>
        <v>0</v>
      </c>
      <c r="C20">
        <f t="shared" si="0"/>
        <v>0</v>
      </c>
      <c r="D20">
        <f t="shared" si="1"/>
        <v>0</v>
      </c>
      <c r="E20" t="str">
        <f t="shared" si="2"/>
        <v/>
      </c>
      <c r="K20">
        <v>15</v>
      </c>
    </row>
    <row r="21" spans="1:11" ht="17.25" x14ac:dyDescent="0.15">
      <c r="A21">
        <v>16</v>
      </c>
      <c r="B21" s="289">
        <f>実施計画様式!AD90</f>
        <v>0</v>
      </c>
      <c r="C21">
        <f t="shared" si="0"/>
        <v>0</v>
      </c>
      <c r="D21">
        <f t="shared" si="1"/>
        <v>0</v>
      </c>
      <c r="E21" t="str">
        <f t="shared" si="2"/>
        <v/>
      </c>
      <c r="K21">
        <v>16</v>
      </c>
    </row>
    <row r="22" spans="1:11" ht="17.25" x14ac:dyDescent="0.15">
      <c r="A22">
        <v>17</v>
      </c>
      <c r="B22" s="289">
        <f>実施計画様式!AD91</f>
        <v>0</v>
      </c>
      <c r="C22">
        <f t="shared" si="0"/>
        <v>0</v>
      </c>
      <c r="D22">
        <f t="shared" si="1"/>
        <v>0</v>
      </c>
      <c r="E22" t="str">
        <f t="shared" si="2"/>
        <v/>
      </c>
      <c r="K22">
        <v>17</v>
      </c>
    </row>
    <row r="23" spans="1:11" ht="17.25" x14ac:dyDescent="0.15">
      <c r="A23">
        <v>18</v>
      </c>
      <c r="B23" s="289">
        <f>実施計画様式!AD92</f>
        <v>0</v>
      </c>
      <c r="C23">
        <f t="shared" si="0"/>
        <v>0</v>
      </c>
      <c r="D23">
        <f t="shared" si="1"/>
        <v>0</v>
      </c>
      <c r="E23" t="str">
        <f t="shared" si="2"/>
        <v/>
      </c>
      <c r="K23">
        <v>18</v>
      </c>
    </row>
    <row r="24" spans="1:11" ht="17.25" x14ac:dyDescent="0.15">
      <c r="A24">
        <v>19</v>
      </c>
      <c r="B24" s="289">
        <f>実施計画様式!AD93</f>
        <v>0</v>
      </c>
      <c r="C24">
        <f t="shared" si="0"/>
        <v>0</v>
      </c>
      <c r="D24">
        <f t="shared" si="1"/>
        <v>0</v>
      </c>
      <c r="E24" t="str">
        <f t="shared" si="2"/>
        <v/>
      </c>
      <c r="K24">
        <v>19</v>
      </c>
    </row>
    <row r="25" spans="1:11" ht="17.25" x14ac:dyDescent="0.15">
      <c r="A25">
        <v>20</v>
      </c>
      <c r="B25" s="289">
        <f>実施計画様式!AD94</f>
        <v>0</v>
      </c>
      <c r="C25">
        <f t="shared" si="0"/>
        <v>0</v>
      </c>
      <c r="D25">
        <f t="shared" si="1"/>
        <v>0</v>
      </c>
      <c r="E25" t="str">
        <f t="shared" si="2"/>
        <v/>
      </c>
      <c r="K25">
        <v>20</v>
      </c>
    </row>
    <row r="26" spans="1:11" ht="17.25" x14ac:dyDescent="0.15">
      <c r="A26">
        <v>21</v>
      </c>
      <c r="B26" s="289">
        <f>実施計画様式!AD95</f>
        <v>0</v>
      </c>
      <c r="C26">
        <f t="shared" si="0"/>
        <v>0</v>
      </c>
      <c r="D26">
        <f t="shared" si="1"/>
        <v>0</v>
      </c>
      <c r="E26" t="str">
        <f t="shared" si="2"/>
        <v/>
      </c>
      <c r="K26">
        <v>21</v>
      </c>
    </row>
    <row r="27" spans="1:11" ht="17.25" x14ac:dyDescent="0.15">
      <c r="A27">
        <v>22</v>
      </c>
      <c r="B27" s="289">
        <f>実施計画様式!AD96</f>
        <v>0</v>
      </c>
      <c r="C27">
        <f t="shared" si="0"/>
        <v>0</v>
      </c>
      <c r="D27">
        <f t="shared" si="1"/>
        <v>0</v>
      </c>
      <c r="E27" t="str">
        <f t="shared" si="2"/>
        <v/>
      </c>
      <c r="K27">
        <v>22</v>
      </c>
    </row>
    <row r="28" spans="1:11" ht="17.25" x14ac:dyDescent="0.15">
      <c r="A28">
        <v>23</v>
      </c>
      <c r="B28" s="289">
        <f>実施計画様式!AD97</f>
        <v>0</v>
      </c>
      <c r="C28">
        <f t="shared" si="0"/>
        <v>0</v>
      </c>
      <c r="D28">
        <f t="shared" si="1"/>
        <v>0</v>
      </c>
      <c r="E28" t="str">
        <f t="shared" si="2"/>
        <v/>
      </c>
      <c r="K28">
        <v>23</v>
      </c>
    </row>
    <row r="29" spans="1:11" ht="17.25" x14ac:dyDescent="0.15">
      <c r="A29">
        <v>24</v>
      </c>
      <c r="B29" s="289">
        <f>実施計画様式!AD98</f>
        <v>0</v>
      </c>
      <c r="C29">
        <f t="shared" si="0"/>
        <v>0</v>
      </c>
      <c r="D29">
        <f t="shared" si="1"/>
        <v>0</v>
      </c>
      <c r="E29" t="str">
        <f t="shared" si="2"/>
        <v/>
      </c>
      <c r="K29">
        <v>24</v>
      </c>
    </row>
    <row r="30" spans="1:11" ht="17.25" x14ac:dyDescent="0.15">
      <c r="A30">
        <v>25</v>
      </c>
      <c r="B30" s="289">
        <f>実施計画様式!AD99</f>
        <v>0</v>
      </c>
      <c r="C30">
        <f t="shared" si="0"/>
        <v>0</v>
      </c>
      <c r="D30">
        <f t="shared" si="1"/>
        <v>0</v>
      </c>
      <c r="E30" t="str">
        <f t="shared" si="2"/>
        <v/>
      </c>
      <c r="K30">
        <v>25</v>
      </c>
    </row>
    <row r="31" spans="1:11" ht="17.25" x14ac:dyDescent="0.15">
      <c r="A31">
        <v>26</v>
      </c>
      <c r="B31" s="289">
        <f>実施計画様式!AD100</f>
        <v>0</v>
      </c>
      <c r="C31">
        <f t="shared" si="0"/>
        <v>0</v>
      </c>
      <c r="D31">
        <f t="shared" si="1"/>
        <v>0</v>
      </c>
      <c r="E31" t="str">
        <f t="shared" si="2"/>
        <v/>
      </c>
      <c r="K31">
        <v>26</v>
      </c>
    </row>
    <row r="32" spans="1:11" ht="17.25" x14ac:dyDescent="0.15">
      <c r="A32">
        <v>27</v>
      </c>
      <c r="B32" s="289">
        <f>実施計画様式!AD101</f>
        <v>0</v>
      </c>
      <c r="C32">
        <f t="shared" si="0"/>
        <v>0</v>
      </c>
      <c r="D32">
        <f t="shared" si="1"/>
        <v>0</v>
      </c>
      <c r="E32" t="str">
        <f t="shared" si="2"/>
        <v/>
      </c>
      <c r="K32">
        <v>27</v>
      </c>
    </row>
    <row r="33" spans="1:11" ht="17.25" x14ac:dyDescent="0.15">
      <c r="A33">
        <v>28</v>
      </c>
      <c r="B33" s="289">
        <f>実施計画様式!AD102</f>
        <v>0</v>
      </c>
      <c r="C33">
        <f t="shared" si="0"/>
        <v>0</v>
      </c>
      <c r="D33">
        <f t="shared" si="1"/>
        <v>0</v>
      </c>
      <c r="E33" t="str">
        <f t="shared" si="2"/>
        <v/>
      </c>
      <c r="K33">
        <v>28</v>
      </c>
    </row>
    <row r="34" spans="1:11" ht="17.25" x14ac:dyDescent="0.15">
      <c r="A34">
        <v>29</v>
      </c>
      <c r="B34" s="289">
        <f>実施計画様式!AD103</f>
        <v>0</v>
      </c>
      <c r="C34">
        <f t="shared" si="0"/>
        <v>0</v>
      </c>
      <c r="D34">
        <f t="shared" si="1"/>
        <v>0</v>
      </c>
      <c r="E34" t="str">
        <f t="shared" si="2"/>
        <v/>
      </c>
      <c r="K34">
        <v>29</v>
      </c>
    </row>
    <row r="35" spans="1:11" ht="17.25" x14ac:dyDescent="0.15">
      <c r="A35">
        <v>30</v>
      </c>
      <c r="B35" s="289">
        <f>実施計画様式!AD104</f>
        <v>0</v>
      </c>
      <c r="C35">
        <f t="shared" si="0"/>
        <v>0</v>
      </c>
      <c r="D35">
        <f t="shared" si="1"/>
        <v>0</v>
      </c>
      <c r="E35" t="str">
        <f t="shared" si="2"/>
        <v/>
      </c>
      <c r="K35">
        <v>30</v>
      </c>
    </row>
    <row r="36" spans="1:11" ht="17.25" x14ac:dyDescent="0.15">
      <c r="A36">
        <v>31</v>
      </c>
      <c r="B36" s="289">
        <f>実施計画様式!AD105</f>
        <v>0</v>
      </c>
      <c r="C36">
        <f t="shared" si="0"/>
        <v>0</v>
      </c>
      <c r="D36">
        <f t="shared" si="1"/>
        <v>0</v>
      </c>
      <c r="E36" t="str">
        <f t="shared" si="2"/>
        <v/>
      </c>
      <c r="K36">
        <v>31</v>
      </c>
    </row>
    <row r="37" spans="1:11" ht="17.25" x14ac:dyDescent="0.15">
      <c r="A37">
        <v>32</v>
      </c>
      <c r="B37" s="289">
        <f>実施計画様式!AD106</f>
        <v>0</v>
      </c>
      <c r="C37">
        <f t="shared" si="0"/>
        <v>0</v>
      </c>
      <c r="D37">
        <f t="shared" si="1"/>
        <v>0</v>
      </c>
      <c r="E37" t="str">
        <f t="shared" si="2"/>
        <v/>
      </c>
      <c r="K37">
        <v>32</v>
      </c>
    </row>
    <row r="38" spans="1:11" ht="17.25" x14ac:dyDescent="0.15">
      <c r="A38">
        <v>33</v>
      </c>
      <c r="B38" s="289">
        <f>実施計画様式!AD107</f>
        <v>0</v>
      </c>
      <c r="C38">
        <f t="shared" si="0"/>
        <v>0</v>
      </c>
      <c r="D38">
        <f t="shared" si="1"/>
        <v>0</v>
      </c>
      <c r="E38" t="str">
        <f t="shared" si="2"/>
        <v/>
      </c>
      <c r="K38">
        <v>33</v>
      </c>
    </row>
    <row r="39" spans="1:11" ht="17.25" x14ac:dyDescent="0.15">
      <c r="A39">
        <v>34</v>
      </c>
      <c r="B39" s="289">
        <f>実施計画様式!AD108</f>
        <v>0</v>
      </c>
      <c r="C39">
        <f t="shared" si="0"/>
        <v>0</v>
      </c>
      <c r="D39">
        <f t="shared" si="1"/>
        <v>0</v>
      </c>
      <c r="E39" t="str">
        <f t="shared" si="2"/>
        <v/>
      </c>
      <c r="K39">
        <v>34</v>
      </c>
    </row>
    <row r="40" spans="1:11" ht="17.25" x14ac:dyDescent="0.15">
      <c r="A40">
        <v>35</v>
      </c>
      <c r="B40" s="289">
        <f>実施計画様式!AD109</f>
        <v>0</v>
      </c>
      <c r="C40">
        <f t="shared" si="0"/>
        <v>0</v>
      </c>
      <c r="D40">
        <f t="shared" si="1"/>
        <v>0</v>
      </c>
      <c r="E40" t="str">
        <f t="shared" si="2"/>
        <v/>
      </c>
      <c r="K40">
        <v>35</v>
      </c>
    </row>
    <row r="41" spans="1:11" ht="17.25" x14ac:dyDescent="0.15">
      <c r="A41">
        <v>36</v>
      </c>
      <c r="B41" s="289">
        <f>実施計画様式!AD110</f>
        <v>0</v>
      </c>
      <c r="C41">
        <f t="shared" si="0"/>
        <v>0</v>
      </c>
      <c r="D41">
        <f t="shared" si="1"/>
        <v>0</v>
      </c>
      <c r="E41" t="str">
        <f t="shared" si="2"/>
        <v/>
      </c>
      <c r="K41">
        <v>36</v>
      </c>
    </row>
    <row r="42" spans="1:11" ht="17.25" x14ac:dyDescent="0.15">
      <c r="A42">
        <v>37</v>
      </c>
      <c r="B42" s="289">
        <f>実施計画様式!AD111</f>
        <v>0</v>
      </c>
      <c r="C42">
        <f t="shared" si="0"/>
        <v>0</v>
      </c>
      <c r="D42">
        <f t="shared" si="1"/>
        <v>0</v>
      </c>
      <c r="E42" t="str">
        <f t="shared" si="2"/>
        <v/>
      </c>
      <c r="K42">
        <v>37</v>
      </c>
    </row>
    <row r="43" spans="1:11" ht="17.25" x14ac:dyDescent="0.15">
      <c r="A43">
        <v>38</v>
      </c>
      <c r="B43" s="289">
        <f>実施計画様式!AD112</f>
        <v>0</v>
      </c>
      <c r="C43">
        <f t="shared" si="0"/>
        <v>0</v>
      </c>
      <c r="D43">
        <f t="shared" si="1"/>
        <v>0</v>
      </c>
      <c r="E43" t="str">
        <f t="shared" si="2"/>
        <v/>
      </c>
      <c r="K43">
        <v>38</v>
      </c>
    </row>
    <row r="44" spans="1:11" ht="17.25" x14ac:dyDescent="0.15">
      <c r="A44">
        <v>39</v>
      </c>
      <c r="B44" s="289">
        <f>実施計画様式!AD113</f>
        <v>0</v>
      </c>
      <c r="C44">
        <f t="shared" si="0"/>
        <v>0</v>
      </c>
      <c r="D44">
        <f t="shared" si="1"/>
        <v>0</v>
      </c>
      <c r="E44" t="str">
        <f t="shared" si="2"/>
        <v/>
      </c>
      <c r="K44">
        <v>39</v>
      </c>
    </row>
    <row r="45" spans="1:11" ht="17.25" x14ac:dyDescent="0.15">
      <c r="A45">
        <v>40</v>
      </c>
      <c r="B45" s="289">
        <f>実施計画様式!AD114</f>
        <v>0</v>
      </c>
      <c r="C45">
        <f t="shared" si="0"/>
        <v>0</v>
      </c>
      <c r="D45">
        <f t="shared" si="1"/>
        <v>0</v>
      </c>
      <c r="E45" t="str">
        <f t="shared" si="2"/>
        <v/>
      </c>
      <c r="K45">
        <v>40</v>
      </c>
    </row>
    <row r="46" spans="1:11" ht="17.25" x14ac:dyDescent="0.15">
      <c r="A46">
        <v>41</v>
      </c>
      <c r="B46" s="289">
        <f>実施計画様式!AD115</f>
        <v>0</v>
      </c>
      <c r="C46">
        <f t="shared" si="0"/>
        <v>0</v>
      </c>
      <c r="D46">
        <f t="shared" si="1"/>
        <v>0</v>
      </c>
      <c r="E46" t="str">
        <f t="shared" si="2"/>
        <v/>
      </c>
      <c r="K46">
        <v>41</v>
      </c>
    </row>
    <row r="47" spans="1:11" ht="17.25" x14ac:dyDescent="0.15">
      <c r="A47">
        <v>42</v>
      </c>
      <c r="B47" s="289">
        <f>実施計画様式!AD116</f>
        <v>0</v>
      </c>
      <c r="C47">
        <f t="shared" si="0"/>
        <v>0</v>
      </c>
      <c r="D47">
        <f t="shared" si="1"/>
        <v>0</v>
      </c>
      <c r="E47" t="str">
        <f t="shared" si="2"/>
        <v/>
      </c>
      <c r="K47">
        <v>42</v>
      </c>
    </row>
    <row r="48" spans="1:11" ht="17.25" x14ac:dyDescent="0.15">
      <c r="A48">
        <v>43</v>
      </c>
      <c r="B48" s="289">
        <f>実施計画様式!AD117</f>
        <v>0</v>
      </c>
      <c r="C48">
        <f t="shared" si="0"/>
        <v>0</v>
      </c>
      <c r="D48">
        <f t="shared" si="1"/>
        <v>0</v>
      </c>
      <c r="E48" t="str">
        <f t="shared" si="2"/>
        <v/>
      </c>
      <c r="K48">
        <v>43</v>
      </c>
    </row>
    <row r="49" spans="1:11" ht="17.25" x14ac:dyDescent="0.15">
      <c r="A49">
        <v>44</v>
      </c>
      <c r="B49" s="289">
        <f>実施計画様式!AD118</f>
        <v>0</v>
      </c>
      <c r="C49">
        <f t="shared" si="0"/>
        <v>0</v>
      </c>
      <c r="D49">
        <f t="shared" si="1"/>
        <v>0</v>
      </c>
      <c r="E49" t="str">
        <f t="shared" si="2"/>
        <v/>
      </c>
      <c r="K49">
        <v>44</v>
      </c>
    </row>
    <row r="50" spans="1:11" ht="17.25" x14ac:dyDescent="0.15">
      <c r="A50">
        <v>45</v>
      </c>
      <c r="B50" s="289">
        <f>実施計画様式!AD119</f>
        <v>0</v>
      </c>
      <c r="C50">
        <f t="shared" si="0"/>
        <v>0</v>
      </c>
      <c r="D50">
        <f t="shared" si="1"/>
        <v>0</v>
      </c>
      <c r="E50" t="str">
        <f t="shared" si="2"/>
        <v/>
      </c>
      <c r="K50">
        <v>45</v>
      </c>
    </row>
    <row r="51" spans="1:11" ht="17.25" x14ac:dyDescent="0.15">
      <c r="A51">
        <v>46</v>
      </c>
      <c r="B51" s="289">
        <f>実施計画様式!AD120</f>
        <v>0</v>
      </c>
      <c r="C51">
        <f t="shared" si="0"/>
        <v>0</v>
      </c>
      <c r="D51">
        <f t="shared" si="1"/>
        <v>0</v>
      </c>
      <c r="E51" t="str">
        <f t="shared" si="2"/>
        <v/>
      </c>
      <c r="K51">
        <v>46</v>
      </c>
    </row>
    <row r="52" spans="1:11" ht="17.25" x14ac:dyDescent="0.15">
      <c r="A52">
        <v>47</v>
      </c>
      <c r="B52" s="289">
        <f>実施計画様式!AD121</f>
        <v>0</v>
      </c>
      <c r="C52">
        <f t="shared" si="0"/>
        <v>0</v>
      </c>
      <c r="D52">
        <f t="shared" si="1"/>
        <v>0</v>
      </c>
      <c r="E52" t="str">
        <f t="shared" si="2"/>
        <v/>
      </c>
      <c r="K52">
        <v>47</v>
      </c>
    </row>
    <row r="53" spans="1:11" ht="17.25" x14ac:dyDescent="0.15">
      <c r="A53">
        <v>48</v>
      </c>
      <c r="B53" s="289">
        <f>実施計画様式!AD122</f>
        <v>0</v>
      </c>
      <c r="C53">
        <f t="shared" si="0"/>
        <v>0</v>
      </c>
      <c r="D53">
        <f t="shared" si="1"/>
        <v>0</v>
      </c>
      <c r="E53" t="str">
        <f t="shared" si="2"/>
        <v/>
      </c>
      <c r="K53">
        <v>48</v>
      </c>
    </row>
    <row r="54" spans="1:11" ht="17.25" x14ac:dyDescent="0.15">
      <c r="A54">
        <v>49</v>
      </c>
      <c r="B54" s="289">
        <f>実施計画様式!AD123</f>
        <v>0</v>
      </c>
      <c r="C54">
        <f t="shared" si="0"/>
        <v>0</v>
      </c>
      <c r="D54">
        <f t="shared" si="1"/>
        <v>0</v>
      </c>
      <c r="E54" t="str">
        <f t="shared" si="2"/>
        <v/>
      </c>
      <c r="K54">
        <v>49</v>
      </c>
    </row>
    <row r="55" spans="1:11" ht="17.25" x14ac:dyDescent="0.15">
      <c r="A55">
        <v>50</v>
      </c>
      <c r="B55" s="289">
        <f>実施計画様式!AD124</f>
        <v>0</v>
      </c>
      <c r="C55">
        <f t="shared" si="0"/>
        <v>0</v>
      </c>
      <c r="D55">
        <f t="shared" si="1"/>
        <v>0</v>
      </c>
      <c r="E55" t="str">
        <f t="shared" si="2"/>
        <v/>
      </c>
      <c r="K55">
        <v>50</v>
      </c>
    </row>
    <row r="56" spans="1:11" ht="17.25" x14ac:dyDescent="0.15">
      <c r="A56">
        <v>51</v>
      </c>
      <c r="B56" s="289">
        <f>実施計画様式!AD125</f>
        <v>0</v>
      </c>
      <c r="C56">
        <f t="shared" si="0"/>
        <v>0</v>
      </c>
      <c r="D56">
        <f t="shared" si="1"/>
        <v>0</v>
      </c>
      <c r="E56" t="str">
        <f t="shared" si="2"/>
        <v/>
      </c>
      <c r="K56">
        <v>51</v>
      </c>
    </row>
    <row r="57" spans="1:11" ht="17.25" x14ac:dyDescent="0.15">
      <c r="A57">
        <v>52</v>
      </c>
      <c r="B57" s="289">
        <f>実施計画様式!AD126</f>
        <v>0</v>
      </c>
      <c r="C57">
        <f t="shared" si="0"/>
        <v>0</v>
      </c>
      <c r="D57">
        <f t="shared" si="1"/>
        <v>0</v>
      </c>
      <c r="E57" t="str">
        <f t="shared" si="2"/>
        <v/>
      </c>
      <c r="K57">
        <v>52</v>
      </c>
    </row>
    <row r="58" spans="1:11" ht="17.25" x14ac:dyDescent="0.15">
      <c r="A58">
        <v>53</v>
      </c>
      <c r="B58" s="289">
        <f>実施計画様式!AD127</f>
        <v>0</v>
      </c>
      <c r="C58">
        <f t="shared" si="0"/>
        <v>0</v>
      </c>
      <c r="D58">
        <f t="shared" si="1"/>
        <v>0</v>
      </c>
      <c r="E58" t="str">
        <f t="shared" si="2"/>
        <v/>
      </c>
      <c r="K58">
        <v>53</v>
      </c>
    </row>
    <row r="59" spans="1:11" ht="17.25" x14ac:dyDescent="0.15">
      <c r="A59">
        <v>54</v>
      </c>
      <c r="B59" s="289">
        <f>実施計画様式!AD128</f>
        <v>0</v>
      </c>
      <c r="C59">
        <f t="shared" si="0"/>
        <v>0</v>
      </c>
      <c r="D59">
        <f t="shared" si="1"/>
        <v>0</v>
      </c>
      <c r="E59" t="str">
        <f t="shared" si="2"/>
        <v/>
      </c>
      <c r="K59">
        <v>54</v>
      </c>
    </row>
    <row r="60" spans="1:11" ht="17.25" x14ac:dyDescent="0.15">
      <c r="A60">
        <v>55</v>
      </c>
      <c r="B60" s="289">
        <f>実施計画様式!AD129</f>
        <v>0</v>
      </c>
      <c r="C60">
        <f t="shared" si="0"/>
        <v>0</v>
      </c>
      <c r="D60">
        <f t="shared" si="1"/>
        <v>0</v>
      </c>
      <c r="E60" t="str">
        <f t="shared" si="2"/>
        <v/>
      </c>
      <c r="K60">
        <v>55</v>
      </c>
    </row>
    <row r="61" spans="1:11" ht="17.25" x14ac:dyDescent="0.15">
      <c r="A61">
        <v>56</v>
      </c>
      <c r="B61" s="289">
        <f>実施計画様式!AD130</f>
        <v>0</v>
      </c>
      <c r="C61">
        <f t="shared" si="0"/>
        <v>0</v>
      </c>
      <c r="D61">
        <f t="shared" si="1"/>
        <v>0</v>
      </c>
      <c r="E61" t="str">
        <f t="shared" si="2"/>
        <v/>
      </c>
      <c r="K61">
        <v>56</v>
      </c>
    </row>
    <row r="62" spans="1:11" ht="17.25" x14ac:dyDescent="0.15">
      <c r="A62">
        <v>57</v>
      </c>
      <c r="B62" s="289">
        <f>実施計画様式!AD131</f>
        <v>0</v>
      </c>
      <c r="C62">
        <f t="shared" si="0"/>
        <v>0</v>
      </c>
      <c r="D62">
        <f t="shared" si="1"/>
        <v>0</v>
      </c>
      <c r="E62" t="str">
        <f t="shared" si="2"/>
        <v/>
      </c>
      <c r="K62">
        <v>57</v>
      </c>
    </row>
    <row r="63" spans="1:11" ht="17.25" x14ac:dyDescent="0.15">
      <c r="A63">
        <v>58</v>
      </c>
      <c r="B63" s="289">
        <f>実施計画様式!AD132</f>
        <v>0</v>
      </c>
      <c r="C63">
        <f t="shared" si="0"/>
        <v>0</v>
      </c>
      <c r="D63">
        <f t="shared" si="1"/>
        <v>0</v>
      </c>
      <c r="E63" t="str">
        <f t="shared" si="2"/>
        <v/>
      </c>
      <c r="K63">
        <v>58</v>
      </c>
    </row>
    <row r="64" spans="1:11" ht="17.25" x14ac:dyDescent="0.15">
      <c r="A64">
        <v>59</v>
      </c>
      <c r="B64" s="289">
        <f>実施計画様式!AD133</f>
        <v>0</v>
      </c>
      <c r="C64">
        <f t="shared" si="0"/>
        <v>0</v>
      </c>
      <c r="D64">
        <f t="shared" si="1"/>
        <v>0</v>
      </c>
      <c r="E64" t="str">
        <f t="shared" si="2"/>
        <v/>
      </c>
      <c r="K64">
        <v>59</v>
      </c>
    </row>
    <row r="65" spans="1:11" ht="17.25" x14ac:dyDescent="0.15">
      <c r="A65">
        <v>60</v>
      </c>
      <c r="B65" s="289">
        <f>実施計画様式!AD134</f>
        <v>0</v>
      </c>
      <c r="C65">
        <f t="shared" si="0"/>
        <v>0</v>
      </c>
      <c r="D65">
        <f t="shared" si="1"/>
        <v>0</v>
      </c>
      <c r="E65" t="str">
        <f t="shared" si="2"/>
        <v/>
      </c>
      <c r="K65">
        <v>60</v>
      </c>
    </row>
    <row r="66" spans="1:11" ht="17.25" x14ac:dyDescent="0.15">
      <c r="A66">
        <v>61</v>
      </c>
      <c r="B66" s="289">
        <f>実施計画様式!AD135</f>
        <v>0</v>
      </c>
      <c r="C66">
        <f t="shared" si="0"/>
        <v>0</v>
      </c>
      <c r="D66">
        <f t="shared" si="1"/>
        <v>0</v>
      </c>
      <c r="E66" t="str">
        <f t="shared" si="2"/>
        <v/>
      </c>
      <c r="K66">
        <v>61</v>
      </c>
    </row>
    <row r="67" spans="1:11" ht="17.25" x14ac:dyDescent="0.15">
      <c r="A67">
        <v>62</v>
      </c>
      <c r="B67" s="289">
        <f>実施計画様式!AD136</f>
        <v>0</v>
      </c>
      <c r="C67">
        <f t="shared" si="0"/>
        <v>0</v>
      </c>
      <c r="D67">
        <f t="shared" si="1"/>
        <v>0</v>
      </c>
      <c r="E67" t="str">
        <f t="shared" si="2"/>
        <v/>
      </c>
      <c r="K67">
        <v>62</v>
      </c>
    </row>
    <row r="68" spans="1:11" ht="17.25" x14ac:dyDescent="0.15">
      <c r="A68">
        <v>63</v>
      </c>
      <c r="B68" s="289">
        <f>実施計画様式!AD137</f>
        <v>0</v>
      </c>
      <c r="C68">
        <f t="shared" si="0"/>
        <v>0</v>
      </c>
      <c r="D68">
        <f t="shared" si="1"/>
        <v>0</v>
      </c>
      <c r="E68" t="str">
        <f t="shared" si="2"/>
        <v/>
      </c>
      <c r="K68">
        <v>63</v>
      </c>
    </row>
    <row r="69" spans="1:11" ht="17.25" x14ac:dyDescent="0.15">
      <c r="A69">
        <v>64</v>
      </c>
      <c r="B69" s="289">
        <f>実施計画様式!AD138</f>
        <v>0</v>
      </c>
      <c r="C69">
        <f t="shared" si="0"/>
        <v>0</v>
      </c>
      <c r="D69">
        <f t="shared" si="1"/>
        <v>0</v>
      </c>
      <c r="E69" t="str">
        <f t="shared" si="2"/>
        <v/>
      </c>
      <c r="K69">
        <v>64</v>
      </c>
    </row>
    <row r="70" spans="1:11" ht="17.25" x14ac:dyDescent="0.15">
      <c r="A70">
        <v>65</v>
      </c>
      <c r="B70" s="289">
        <f>実施計画様式!AD139</f>
        <v>0</v>
      </c>
      <c r="C70">
        <f t="shared" si="0"/>
        <v>0</v>
      </c>
      <c r="D70">
        <f t="shared" si="1"/>
        <v>0</v>
      </c>
      <c r="E70" t="str">
        <f t="shared" si="2"/>
        <v/>
      </c>
      <c r="K70">
        <v>65</v>
      </c>
    </row>
    <row r="71" spans="1:11" ht="17.25" x14ac:dyDescent="0.15">
      <c r="A71">
        <v>66</v>
      </c>
      <c r="B71" s="289">
        <f>実施計画様式!AD140</f>
        <v>0</v>
      </c>
      <c r="C71">
        <f t="shared" ref="C71:C134" si="3">IF(B71="○",1,0)</f>
        <v>0</v>
      </c>
      <c r="D71">
        <f t="shared" ref="D71:D134" si="4">A71*C71</f>
        <v>0</v>
      </c>
      <c r="E71" t="str">
        <f t="shared" ref="E71:E134" si="5">IFERROR(VLOOKUP(D71,$K$6:$K$405,1,FALSE),"")</f>
        <v/>
      </c>
      <c r="K71">
        <v>66</v>
      </c>
    </row>
    <row r="72" spans="1:11" ht="17.25" x14ac:dyDescent="0.15">
      <c r="A72">
        <v>67</v>
      </c>
      <c r="B72" s="289">
        <f>実施計画様式!AD141</f>
        <v>0</v>
      </c>
      <c r="C72">
        <f t="shared" si="3"/>
        <v>0</v>
      </c>
      <c r="D72">
        <f t="shared" si="4"/>
        <v>0</v>
      </c>
      <c r="E72" t="str">
        <f t="shared" si="5"/>
        <v/>
      </c>
      <c r="K72">
        <v>67</v>
      </c>
    </row>
    <row r="73" spans="1:11" ht="17.25" x14ac:dyDescent="0.15">
      <c r="A73">
        <v>68</v>
      </c>
      <c r="B73" s="289">
        <f>実施計画様式!AD142</f>
        <v>0</v>
      </c>
      <c r="C73">
        <f t="shared" si="3"/>
        <v>0</v>
      </c>
      <c r="D73">
        <f t="shared" si="4"/>
        <v>0</v>
      </c>
      <c r="E73" t="str">
        <f t="shared" si="5"/>
        <v/>
      </c>
      <c r="K73">
        <v>68</v>
      </c>
    </row>
    <row r="74" spans="1:11" ht="17.25" x14ac:dyDescent="0.15">
      <c r="A74">
        <v>69</v>
      </c>
      <c r="B74" s="289">
        <f>実施計画様式!AD143</f>
        <v>0</v>
      </c>
      <c r="C74">
        <f t="shared" si="3"/>
        <v>0</v>
      </c>
      <c r="D74">
        <f t="shared" si="4"/>
        <v>0</v>
      </c>
      <c r="E74" t="str">
        <f t="shared" si="5"/>
        <v/>
      </c>
      <c r="K74">
        <v>69</v>
      </c>
    </row>
    <row r="75" spans="1:11" ht="17.25" x14ac:dyDescent="0.15">
      <c r="A75">
        <v>70</v>
      </c>
      <c r="B75" s="289">
        <f>実施計画様式!AD144</f>
        <v>0</v>
      </c>
      <c r="C75">
        <f t="shared" si="3"/>
        <v>0</v>
      </c>
      <c r="D75">
        <f t="shared" si="4"/>
        <v>0</v>
      </c>
      <c r="E75" t="str">
        <f t="shared" si="5"/>
        <v/>
      </c>
      <c r="K75">
        <v>70</v>
      </c>
    </row>
    <row r="76" spans="1:11" ht="17.25" x14ac:dyDescent="0.15">
      <c r="A76">
        <v>71</v>
      </c>
      <c r="B76" s="289">
        <f>実施計画様式!AD145</f>
        <v>0</v>
      </c>
      <c r="C76">
        <f t="shared" si="3"/>
        <v>0</v>
      </c>
      <c r="D76">
        <f t="shared" si="4"/>
        <v>0</v>
      </c>
      <c r="E76" t="str">
        <f t="shared" si="5"/>
        <v/>
      </c>
      <c r="K76">
        <v>71</v>
      </c>
    </row>
    <row r="77" spans="1:11" ht="17.25" x14ac:dyDescent="0.15">
      <c r="A77">
        <v>72</v>
      </c>
      <c r="B77" s="289">
        <f>実施計画様式!AD146</f>
        <v>0</v>
      </c>
      <c r="C77">
        <f t="shared" si="3"/>
        <v>0</v>
      </c>
      <c r="D77">
        <f t="shared" si="4"/>
        <v>0</v>
      </c>
      <c r="E77" t="str">
        <f t="shared" si="5"/>
        <v/>
      </c>
      <c r="K77">
        <v>72</v>
      </c>
    </row>
    <row r="78" spans="1:11" ht="17.25" x14ac:dyDescent="0.15">
      <c r="A78">
        <v>73</v>
      </c>
      <c r="B78" s="289">
        <f>実施計画様式!AD147</f>
        <v>0</v>
      </c>
      <c r="C78">
        <f t="shared" si="3"/>
        <v>0</v>
      </c>
      <c r="D78">
        <f t="shared" si="4"/>
        <v>0</v>
      </c>
      <c r="E78" t="str">
        <f t="shared" si="5"/>
        <v/>
      </c>
      <c r="K78">
        <v>73</v>
      </c>
    </row>
    <row r="79" spans="1:11" ht="17.25" x14ac:dyDescent="0.15">
      <c r="A79">
        <v>74</v>
      </c>
      <c r="B79" s="289">
        <f>実施計画様式!AD148</f>
        <v>0</v>
      </c>
      <c r="C79">
        <f t="shared" si="3"/>
        <v>0</v>
      </c>
      <c r="D79">
        <f t="shared" si="4"/>
        <v>0</v>
      </c>
      <c r="E79" t="str">
        <f t="shared" si="5"/>
        <v/>
      </c>
      <c r="K79">
        <v>74</v>
      </c>
    </row>
    <row r="80" spans="1:11" ht="17.25" x14ac:dyDescent="0.15">
      <c r="A80">
        <v>75</v>
      </c>
      <c r="B80" s="289">
        <f>実施計画様式!AD149</f>
        <v>0</v>
      </c>
      <c r="C80">
        <f t="shared" si="3"/>
        <v>0</v>
      </c>
      <c r="D80">
        <f t="shared" si="4"/>
        <v>0</v>
      </c>
      <c r="E80" t="str">
        <f t="shared" si="5"/>
        <v/>
      </c>
      <c r="K80">
        <v>75</v>
      </c>
    </row>
    <row r="81" spans="1:11" ht="17.25" x14ac:dyDescent="0.15">
      <c r="A81">
        <v>76</v>
      </c>
      <c r="B81" s="289">
        <f>実施計画様式!AD150</f>
        <v>0</v>
      </c>
      <c r="C81">
        <f t="shared" si="3"/>
        <v>0</v>
      </c>
      <c r="D81">
        <f t="shared" si="4"/>
        <v>0</v>
      </c>
      <c r="E81" t="str">
        <f t="shared" si="5"/>
        <v/>
      </c>
      <c r="K81">
        <v>76</v>
      </c>
    </row>
    <row r="82" spans="1:11" ht="17.25" x14ac:dyDescent="0.15">
      <c r="A82">
        <v>77</v>
      </c>
      <c r="B82" s="289">
        <f>実施計画様式!AD151</f>
        <v>0</v>
      </c>
      <c r="C82">
        <f t="shared" si="3"/>
        <v>0</v>
      </c>
      <c r="D82">
        <f t="shared" si="4"/>
        <v>0</v>
      </c>
      <c r="E82" t="str">
        <f t="shared" si="5"/>
        <v/>
      </c>
      <c r="K82">
        <v>77</v>
      </c>
    </row>
    <row r="83" spans="1:11" ht="17.25" x14ac:dyDescent="0.15">
      <c r="A83">
        <v>78</v>
      </c>
      <c r="B83" s="289">
        <f>実施計画様式!AD152</f>
        <v>0</v>
      </c>
      <c r="C83">
        <f t="shared" si="3"/>
        <v>0</v>
      </c>
      <c r="D83">
        <f t="shared" si="4"/>
        <v>0</v>
      </c>
      <c r="E83" t="str">
        <f t="shared" si="5"/>
        <v/>
      </c>
      <c r="K83">
        <v>78</v>
      </c>
    </row>
    <row r="84" spans="1:11" ht="17.25" x14ac:dyDescent="0.15">
      <c r="A84">
        <v>79</v>
      </c>
      <c r="B84" s="289">
        <f>実施計画様式!AD153</f>
        <v>0</v>
      </c>
      <c r="C84">
        <f t="shared" si="3"/>
        <v>0</v>
      </c>
      <c r="D84">
        <f t="shared" si="4"/>
        <v>0</v>
      </c>
      <c r="E84" t="str">
        <f t="shared" si="5"/>
        <v/>
      </c>
      <c r="K84">
        <v>79</v>
      </c>
    </row>
    <row r="85" spans="1:11" ht="17.25" x14ac:dyDescent="0.15">
      <c r="A85">
        <v>80</v>
      </c>
      <c r="B85" s="289">
        <f>実施計画様式!AD154</f>
        <v>0</v>
      </c>
      <c r="C85">
        <f t="shared" si="3"/>
        <v>0</v>
      </c>
      <c r="D85">
        <f t="shared" si="4"/>
        <v>0</v>
      </c>
      <c r="E85" t="str">
        <f t="shared" si="5"/>
        <v/>
      </c>
      <c r="K85">
        <v>80</v>
      </c>
    </row>
    <row r="86" spans="1:11" ht="17.25" x14ac:dyDescent="0.15">
      <c r="A86">
        <v>81</v>
      </c>
      <c r="B86" s="289">
        <f>実施計画様式!AD155</f>
        <v>0</v>
      </c>
      <c r="C86">
        <f t="shared" si="3"/>
        <v>0</v>
      </c>
      <c r="D86">
        <f t="shared" si="4"/>
        <v>0</v>
      </c>
      <c r="E86" t="str">
        <f t="shared" si="5"/>
        <v/>
      </c>
      <c r="K86">
        <v>81</v>
      </c>
    </row>
    <row r="87" spans="1:11" ht="17.25" x14ac:dyDescent="0.15">
      <c r="A87">
        <v>82</v>
      </c>
      <c r="B87" s="289">
        <f>実施計画様式!AD156</f>
        <v>0</v>
      </c>
      <c r="C87">
        <f t="shared" si="3"/>
        <v>0</v>
      </c>
      <c r="D87">
        <f t="shared" si="4"/>
        <v>0</v>
      </c>
      <c r="E87" t="str">
        <f t="shared" si="5"/>
        <v/>
      </c>
      <c r="K87">
        <v>82</v>
      </c>
    </row>
    <row r="88" spans="1:11" ht="17.25" x14ac:dyDescent="0.15">
      <c r="A88">
        <v>83</v>
      </c>
      <c r="B88" s="289">
        <f>実施計画様式!AD157</f>
        <v>0</v>
      </c>
      <c r="C88">
        <f t="shared" si="3"/>
        <v>0</v>
      </c>
      <c r="D88">
        <f t="shared" si="4"/>
        <v>0</v>
      </c>
      <c r="E88" t="str">
        <f t="shared" si="5"/>
        <v/>
      </c>
      <c r="K88">
        <v>83</v>
      </c>
    </row>
    <row r="89" spans="1:11" ht="17.25" x14ac:dyDescent="0.15">
      <c r="A89">
        <v>84</v>
      </c>
      <c r="B89" s="289">
        <f>実施計画様式!AD158</f>
        <v>0</v>
      </c>
      <c r="C89">
        <f t="shared" si="3"/>
        <v>0</v>
      </c>
      <c r="D89">
        <f t="shared" si="4"/>
        <v>0</v>
      </c>
      <c r="E89" t="str">
        <f t="shared" si="5"/>
        <v/>
      </c>
      <c r="K89">
        <v>84</v>
      </c>
    </row>
    <row r="90" spans="1:11" ht="17.25" x14ac:dyDescent="0.15">
      <c r="A90">
        <v>85</v>
      </c>
      <c r="B90" s="289">
        <f>実施計画様式!AD159</f>
        <v>0</v>
      </c>
      <c r="C90">
        <f t="shared" si="3"/>
        <v>0</v>
      </c>
      <c r="D90">
        <f t="shared" si="4"/>
        <v>0</v>
      </c>
      <c r="E90" t="str">
        <f t="shared" si="5"/>
        <v/>
      </c>
      <c r="K90">
        <v>85</v>
      </c>
    </row>
    <row r="91" spans="1:11" ht="17.25" x14ac:dyDescent="0.15">
      <c r="A91">
        <v>86</v>
      </c>
      <c r="B91" s="289">
        <f>実施計画様式!AD160</f>
        <v>0</v>
      </c>
      <c r="C91">
        <f t="shared" si="3"/>
        <v>0</v>
      </c>
      <c r="D91">
        <f t="shared" si="4"/>
        <v>0</v>
      </c>
      <c r="E91" t="str">
        <f t="shared" si="5"/>
        <v/>
      </c>
      <c r="K91">
        <v>86</v>
      </c>
    </row>
    <row r="92" spans="1:11" ht="17.25" x14ac:dyDescent="0.15">
      <c r="A92">
        <v>87</v>
      </c>
      <c r="B92" s="289">
        <f>実施計画様式!AD161</f>
        <v>0</v>
      </c>
      <c r="C92">
        <f t="shared" si="3"/>
        <v>0</v>
      </c>
      <c r="D92">
        <f t="shared" si="4"/>
        <v>0</v>
      </c>
      <c r="E92" t="str">
        <f t="shared" si="5"/>
        <v/>
      </c>
      <c r="K92">
        <v>87</v>
      </c>
    </row>
    <row r="93" spans="1:11" ht="17.25" x14ac:dyDescent="0.15">
      <c r="A93">
        <v>88</v>
      </c>
      <c r="B93" s="289">
        <f>実施計画様式!AD162</f>
        <v>0</v>
      </c>
      <c r="C93">
        <f t="shared" si="3"/>
        <v>0</v>
      </c>
      <c r="D93">
        <f t="shared" si="4"/>
        <v>0</v>
      </c>
      <c r="E93" t="str">
        <f t="shared" si="5"/>
        <v/>
      </c>
      <c r="K93">
        <v>88</v>
      </c>
    </row>
    <row r="94" spans="1:11" ht="17.25" x14ac:dyDescent="0.15">
      <c r="A94">
        <v>89</v>
      </c>
      <c r="B94" s="289">
        <f>実施計画様式!AD163</f>
        <v>0</v>
      </c>
      <c r="C94">
        <f t="shared" si="3"/>
        <v>0</v>
      </c>
      <c r="D94">
        <f t="shared" si="4"/>
        <v>0</v>
      </c>
      <c r="E94" t="str">
        <f t="shared" si="5"/>
        <v/>
      </c>
      <c r="K94">
        <v>89</v>
      </c>
    </row>
    <row r="95" spans="1:11" ht="17.25" x14ac:dyDescent="0.15">
      <c r="A95">
        <v>90</v>
      </c>
      <c r="B95" s="289">
        <f>実施計画様式!AD164</f>
        <v>0</v>
      </c>
      <c r="C95">
        <f t="shared" si="3"/>
        <v>0</v>
      </c>
      <c r="D95">
        <f t="shared" si="4"/>
        <v>0</v>
      </c>
      <c r="E95" t="str">
        <f t="shared" si="5"/>
        <v/>
      </c>
      <c r="K95">
        <v>90</v>
      </c>
    </row>
    <row r="96" spans="1:11" ht="17.25" x14ac:dyDescent="0.15">
      <c r="A96">
        <v>91</v>
      </c>
      <c r="B96" s="289">
        <f>実施計画様式!AD165</f>
        <v>0</v>
      </c>
      <c r="C96">
        <f t="shared" si="3"/>
        <v>0</v>
      </c>
      <c r="D96">
        <f t="shared" si="4"/>
        <v>0</v>
      </c>
      <c r="E96" t="str">
        <f t="shared" si="5"/>
        <v/>
      </c>
      <c r="K96">
        <v>91</v>
      </c>
    </row>
    <row r="97" spans="1:11" ht="17.25" x14ac:dyDescent="0.15">
      <c r="A97">
        <v>92</v>
      </c>
      <c r="B97" s="289">
        <f>実施計画様式!AD166</f>
        <v>0</v>
      </c>
      <c r="C97">
        <f t="shared" si="3"/>
        <v>0</v>
      </c>
      <c r="D97">
        <f t="shared" si="4"/>
        <v>0</v>
      </c>
      <c r="E97" t="str">
        <f t="shared" si="5"/>
        <v/>
      </c>
      <c r="K97">
        <v>92</v>
      </c>
    </row>
    <row r="98" spans="1:11" ht="17.25" x14ac:dyDescent="0.15">
      <c r="A98">
        <v>93</v>
      </c>
      <c r="B98" s="289">
        <f>実施計画様式!AD167</f>
        <v>0</v>
      </c>
      <c r="C98">
        <f t="shared" si="3"/>
        <v>0</v>
      </c>
      <c r="D98">
        <f t="shared" si="4"/>
        <v>0</v>
      </c>
      <c r="E98" t="str">
        <f t="shared" si="5"/>
        <v/>
      </c>
      <c r="K98">
        <v>93</v>
      </c>
    </row>
    <row r="99" spans="1:11" ht="17.25" x14ac:dyDescent="0.15">
      <c r="A99">
        <v>94</v>
      </c>
      <c r="B99" s="289">
        <f>実施計画様式!AD168</f>
        <v>0</v>
      </c>
      <c r="C99">
        <f t="shared" si="3"/>
        <v>0</v>
      </c>
      <c r="D99">
        <f t="shared" si="4"/>
        <v>0</v>
      </c>
      <c r="E99" t="str">
        <f t="shared" si="5"/>
        <v/>
      </c>
      <c r="K99">
        <v>94</v>
      </c>
    </row>
    <row r="100" spans="1:11" ht="17.25" x14ac:dyDescent="0.15">
      <c r="A100">
        <v>95</v>
      </c>
      <c r="B100" s="289">
        <f>実施計画様式!AD169</f>
        <v>0</v>
      </c>
      <c r="C100">
        <f t="shared" si="3"/>
        <v>0</v>
      </c>
      <c r="D100">
        <f t="shared" si="4"/>
        <v>0</v>
      </c>
      <c r="E100" t="str">
        <f t="shared" si="5"/>
        <v/>
      </c>
      <c r="K100">
        <v>95</v>
      </c>
    </row>
    <row r="101" spans="1:11" ht="17.25" x14ac:dyDescent="0.15">
      <c r="A101">
        <v>96</v>
      </c>
      <c r="B101" s="289">
        <f>実施計画様式!AD170</f>
        <v>0</v>
      </c>
      <c r="C101">
        <f t="shared" si="3"/>
        <v>0</v>
      </c>
      <c r="D101">
        <f t="shared" si="4"/>
        <v>0</v>
      </c>
      <c r="E101" t="str">
        <f t="shared" si="5"/>
        <v/>
      </c>
      <c r="K101">
        <v>96</v>
      </c>
    </row>
    <row r="102" spans="1:11" ht="17.25" x14ac:dyDescent="0.15">
      <c r="A102">
        <v>97</v>
      </c>
      <c r="B102" s="289">
        <f>実施計画様式!AD171</f>
        <v>0</v>
      </c>
      <c r="C102">
        <f t="shared" si="3"/>
        <v>0</v>
      </c>
      <c r="D102">
        <f t="shared" si="4"/>
        <v>0</v>
      </c>
      <c r="E102" t="str">
        <f t="shared" si="5"/>
        <v/>
      </c>
      <c r="K102">
        <v>97</v>
      </c>
    </row>
    <row r="103" spans="1:11" ht="17.25" x14ac:dyDescent="0.15">
      <c r="A103">
        <v>98</v>
      </c>
      <c r="B103" s="289">
        <f>実施計画様式!AD172</f>
        <v>0</v>
      </c>
      <c r="C103">
        <f t="shared" si="3"/>
        <v>0</v>
      </c>
      <c r="D103">
        <f t="shared" si="4"/>
        <v>0</v>
      </c>
      <c r="E103" t="str">
        <f t="shared" si="5"/>
        <v/>
      </c>
      <c r="K103">
        <v>98</v>
      </c>
    </row>
    <row r="104" spans="1:11" ht="17.25" x14ac:dyDescent="0.15">
      <c r="A104">
        <v>99</v>
      </c>
      <c r="B104" s="289">
        <f>実施計画様式!AD173</f>
        <v>0</v>
      </c>
      <c r="C104">
        <f t="shared" si="3"/>
        <v>0</v>
      </c>
      <c r="D104">
        <f t="shared" si="4"/>
        <v>0</v>
      </c>
      <c r="E104" t="str">
        <f t="shared" si="5"/>
        <v/>
      </c>
      <c r="K104">
        <v>99</v>
      </c>
    </row>
    <row r="105" spans="1:11" ht="17.25" x14ac:dyDescent="0.15">
      <c r="A105">
        <v>100</v>
      </c>
      <c r="B105" s="289">
        <f>実施計画様式!AD174</f>
        <v>0</v>
      </c>
      <c r="C105">
        <f t="shared" si="3"/>
        <v>0</v>
      </c>
      <c r="D105">
        <f t="shared" si="4"/>
        <v>0</v>
      </c>
      <c r="E105" t="str">
        <f t="shared" si="5"/>
        <v/>
      </c>
      <c r="K105">
        <v>100</v>
      </c>
    </row>
    <row r="106" spans="1:11" ht="17.25" x14ac:dyDescent="0.15">
      <c r="A106">
        <v>101</v>
      </c>
      <c r="B106" s="289">
        <f>実施計画様式!AD175</f>
        <v>0</v>
      </c>
      <c r="C106">
        <f t="shared" si="3"/>
        <v>0</v>
      </c>
      <c r="D106">
        <f t="shared" si="4"/>
        <v>0</v>
      </c>
      <c r="E106" t="str">
        <f t="shared" si="5"/>
        <v/>
      </c>
      <c r="K106">
        <v>101</v>
      </c>
    </row>
    <row r="107" spans="1:11" ht="17.25" x14ac:dyDescent="0.15">
      <c r="A107">
        <v>102</v>
      </c>
      <c r="B107" s="289">
        <f>実施計画様式!AD176</f>
        <v>0</v>
      </c>
      <c r="C107">
        <f t="shared" si="3"/>
        <v>0</v>
      </c>
      <c r="D107">
        <f t="shared" si="4"/>
        <v>0</v>
      </c>
      <c r="E107" t="str">
        <f t="shared" si="5"/>
        <v/>
      </c>
      <c r="K107">
        <v>102</v>
      </c>
    </row>
    <row r="108" spans="1:11" ht="17.25" x14ac:dyDescent="0.15">
      <c r="A108">
        <v>103</v>
      </c>
      <c r="B108" s="289">
        <f>実施計画様式!AD177</f>
        <v>0</v>
      </c>
      <c r="C108">
        <f t="shared" si="3"/>
        <v>0</v>
      </c>
      <c r="D108">
        <f t="shared" si="4"/>
        <v>0</v>
      </c>
      <c r="E108" t="str">
        <f t="shared" si="5"/>
        <v/>
      </c>
      <c r="K108">
        <v>103</v>
      </c>
    </row>
    <row r="109" spans="1:11" ht="17.25" x14ac:dyDescent="0.15">
      <c r="A109">
        <v>104</v>
      </c>
      <c r="B109" s="289">
        <f>実施計画様式!AD178</f>
        <v>0</v>
      </c>
      <c r="C109">
        <f t="shared" si="3"/>
        <v>0</v>
      </c>
      <c r="D109">
        <f t="shared" si="4"/>
        <v>0</v>
      </c>
      <c r="E109" t="str">
        <f t="shared" si="5"/>
        <v/>
      </c>
      <c r="K109">
        <v>104</v>
      </c>
    </row>
    <row r="110" spans="1:11" ht="17.25" x14ac:dyDescent="0.15">
      <c r="A110">
        <v>105</v>
      </c>
      <c r="B110" s="289">
        <f>実施計画様式!AD179</f>
        <v>0</v>
      </c>
      <c r="C110">
        <f t="shared" si="3"/>
        <v>0</v>
      </c>
      <c r="D110">
        <f t="shared" si="4"/>
        <v>0</v>
      </c>
      <c r="E110" t="str">
        <f t="shared" si="5"/>
        <v/>
      </c>
      <c r="K110">
        <v>105</v>
      </c>
    </row>
    <row r="111" spans="1:11" ht="17.25" x14ac:dyDescent="0.15">
      <c r="A111">
        <v>106</v>
      </c>
      <c r="B111" s="289">
        <f>実施計画様式!AD180</f>
        <v>0</v>
      </c>
      <c r="C111">
        <f t="shared" si="3"/>
        <v>0</v>
      </c>
      <c r="D111">
        <f t="shared" si="4"/>
        <v>0</v>
      </c>
      <c r="E111" t="str">
        <f t="shared" si="5"/>
        <v/>
      </c>
      <c r="K111">
        <v>106</v>
      </c>
    </row>
    <row r="112" spans="1:11" ht="17.25" x14ac:dyDescent="0.15">
      <c r="A112">
        <v>107</v>
      </c>
      <c r="B112" s="289">
        <f>実施計画様式!AD181</f>
        <v>0</v>
      </c>
      <c r="C112">
        <f t="shared" si="3"/>
        <v>0</v>
      </c>
      <c r="D112">
        <f t="shared" si="4"/>
        <v>0</v>
      </c>
      <c r="E112" t="str">
        <f t="shared" si="5"/>
        <v/>
      </c>
      <c r="K112">
        <v>107</v>
      </c>
    </row>
    <row r="113" spans="1:11" ht="17.25" x14ac:dyDescent="0.15">
      <c r="A113">
        <v>108</v>
      </c>
      <c r="B113" s="289">
        <f>実施計画様式!AD182</f>
        <v>0</v>
      </c>
      <c r="C113">
        <f t="shared" si="3"/>
        <v>0</v>
      </c>
      <c r="D113">
        <f t="shared" si="4"/>
        <v>0</v>
      </c>
      <c r="E113" t="str">
        <f t="shared" si="5"/>
        <v/>
      </c>
      <c r="K113">
        <v>108</v>
      </c>
    </row>
    <row r="114" spans="1:11" ht="17.25" x14ac:dyDescent="0.15">
      <c r="A114">
        <v>109</v>
      </c>
      <c r="B114" s="289">
        <f>実施計画様式!AD183</f>
        <v>0</v>
      </c>
      <c r="C114">
        <f t="shared" si="3"/>
        <v>0</v>
      </c>
      <c r="D114">
        <f t="shared" si="4"/>
        <v>0</v>
      </c>
      <c r="E114" t="str">
        <f t="shared" si="5"/>
        <v/>
      </c>
      <c r="K114">
        <v>109</v>
      </c>
    </row>
    <row r="115" spans="1:11" ht="17.25" x14ac:dyDescent="0.15">
      <c r="A115">
        <v>110</v>
      </c>
      <c r="B115" s="289">
        <f>実施計画様式!AD184</f>
        <v>0</v>
      </c>
      <c r="C115">
        <f t="shared" si="3"/>
        <v>0</v>
      </c>
      <c r="D115">
        <f t="shared" si="4"/>
        <v>0</v>
      </c>
      <c r="E115" t="str">
        <f t="shared" si="5"/>
        <v/>
      </c>
      <c r="K115">
        <v>110</v>
      </c>
    </row>
    <row r="116" spans="1:11" ht="17.25" x14ac:dyDescent="0.15">
      <c r="A116">
        <v>111</v>
      </c>
      <c r="B116" s="289">
        <f>実施計画様式!AD185</f>
        <v>0</v>
      </c>
      <c r="C116">
        <f t="shared" si="3"/>
        <v>0</v>
      </c>
      <c r="D116">
        <f t="shared" si="4"/>
        <v>0</v>
      </c>
      <c r="E116" t="str">
        <f t="shared" si="5"/>
        <v/>
      </c>
      <c r="K116">
        <v>111</v>
      </c>
    </row>
    <row r="117" spans="1:11" ht="17.25" x14ac:dyDescent="0.15">
      <c r="A117">
        <v>112</v>
      </c>
      <c r="B117" s="289">
        <f>実施計画様式!AD186</f>
        <v>0</v>
      </c>
      <c r="C117">
        <f t="shared" si="3"/>
        <v>0</v>
      </c>
      <c r="D117">
        <f t="shared" si="4"/>
        <v>0</v>
      </c>
      <c r="E117" t="str">
        <f t="shared" si="5"/>
        <v/>
      </c>
      <c r="K117">
        <v>112</v>
      </c>
    </row>
    <row r="118" spans="1:11" ht="17.25" x14ac:dyDescent="0.15">
      <c r="A118">
        <v>113</v>
      </c>
      <c r="B118" s="289">
        <f>実施計画様式!AD187</f>
        <v>0</v>
      </c>
      <c r="C118">
        <f t="shared" si="3"/>
        <v>0</v>
      </c>
      <c r="D118">
        <f t="shared" si="4"/>
        <v>0</v>
      </c>
      <c r="E118" t="str">
        <f t="shared" si="5"/>
        <v/>
      </c>
      <c r="K118">
        <v>113</v>
      </c>
    </row>
    <row r="119" spans="1:11" ht="17.25" x14ac:dyDescent="0.15">
      <c r="A119">
        <v>114</v>
      </c>
      <c r="B119" s="289">
        <f>実施計画様式!AD188</f>
        <v>0</v>
      </c>
      <c r="C119">
        <f t="shared" si="3"/>
        <v>0</v>
      </c>
      <c r="D119">
        <f t="shared" si="4"/>
        <v>0</v>
      </c>
      <c r="E119" t="str">
        <f t="shared" si="5"/>
        <v/>
      </c>
      <c r="K119">
        <v>114</v>
      </c>
    </row>
    <row r="120" spans="1:11" ht="17.25" x14ac:dyDescent="0.15">
      <c r="A120">
        <v>115</v>
      </c>
      <c r="B120" s="289">
        <f>実施計画様式!AD189</f>
        <v>0</v>
      </c>
      <c r="C120">
        <f t="shared" si="3"/>
        <v>0</v>
      </c>
      <c r="D120">
        <f t="shared" si="4"/>
        <v>0</v>
      </c>
      <c r="E120" t="str">
        <f t="shared" si="5"/>
        <v/>
      </c>
      <c r="K120">
        <v>115</v>
      </c>
    </row>
    <row r="121" spans="1:11" ht="17.25" x14ac:dyDescent="0.15">
      <c r="A121">
        <v>116</v>
      </c>
      <c r="B121" s="289">
        <f>実施計画様式!AD190</f>
        <v>0</v>
      </c>
      <c r="C121">
        <f t="shared" si="3"/>
        <v>0</v>
      </c>
      <c r="D121">
        <f t="shared" si="4"/>
        <v>0</v>
      </c>
      <c r="E121" t="str">
        <f t="shared" si="5"/>
        <v/>
      </c>
      <c r="K121">
        <v>116</v>
      </c>
    </row>
    <row r="122" spans="1:11" ht="17.25" x14ac:dyDescent="0.15">
      <c r="A122">
        <v>117</v>
      </c>
      <c r="B122" s="289">
        <f>実施計画様式!AD191</f>
        <v>0</v>
      </c>
      <c r="C122">
        <f t="shared" si="3"/>
        <v>0</v>
      </c>
      <c r="D122">
        <f t="shared" si="4"/>
        <v>0</v>
      </c>
      <c r="E122" t="str">
        <f t="shared" si="5"/>
        <v/>
      </c>
      <c r="K122">
        <v>117</v>
      </c>
    </row>
    <row r="123" spans="1:11" ht="17.25" x14ac:dyDescent="0.15">
      <c r="A123">
        <v>118</v>
      </c>
      <c r="B123" s="289">
        <f>実施計画様式!AD192</f>
        <v>0</v>
      </c>
      <c r="C123">
        <f t="shared" si="3"/>
        <v>0</v>
      </c>
      <c r="D123">
        <f t="shared" si="4"/>
        <v>0</v>
      </c>
      <c r="E123" t="str">
        <f t="shared" si="5"/>
        <v/>
      </c>
      <c r="K123">
        <v>118</v>
      </c>
    </row>
    <row r="124" spans="1:11" ht="17.25" x14ac:dyDescent="0.15">
      <c r="A124">
        <v>119</v>
      </c>
      <c r="B124" s="289">
        <f>実施計画様式!AD193</f>
        <v>0</v>
      </c>
      <c r="C124">
        <f t="shared" si="3"/>
        <v>0</v>
      </c>
      <c r="D124">
        <f t="shared" si="4"/>
        <v>0</v>
      </c>
      <c r="E124" t="str">
        <f t="shared" si="5"/>
        <v/>
      </c>
      <c r="K124">
        <v>119</v>
      </c>
    </row>
    <row r="125" spans="1:11" ht="17.25" x14ac:dyDescent="0.15">
      <c r="A125">
        <v>120</v>
      </c>
      <c r="B125" s="289">
        <f>実施計画様式!AD194</f>
        <v>0</v>
      </c>
      <c r="C125">
        <f t="shared" si="3"/>
        <v>0</v>
      </c>
      <c r="D125">
        <f t="shared" si="4"/>
        <v>0</v>
      </c>
      <c r="E125" t="str">
        <f t="shared" si="5"/>
        <v/>
      </c>
      <c r="K125">
        <v>120</v>
      </c>
    </row>
    <row r="126" spans="1:11" ht="17.25" x14ac:dyDescent="0.15">
      <c r="A126">
        <v>121</v>
      </c>
      <c r="B126" s="289">
        <f>実施計画様式!AD195</f>
        <v>0</v>
      </c>
      <c r="C126">
        <f t="shared" si="3"/>
        <v>0</v>
      </c>
      <c r="D126">
        <f t="shared" si="4"/>
        <v>0</v>
      </c>
      <c r="E126" t="str">
        <f t="shared" si="5"/>
        <v/>
      </c>
      <c r="K126">
        <v>121</v>
      </c>
    </row>
    <row r="127" spans="1:11" ht="17.25" x14ac:dyDescent="0.15">
      <c r="A127">
        <v>122</v>
      </c>
      <c r="B127" s="289">
        <f>実施計画様式!AD196</f>
        <v>0</v>
      </c>
      <c r="C127">
        <f t="shared" si="3"/>
        <v>0</v>
      </c>
      <c r="D127">
        <f t="shared" si="4"/>
        <v>0</v>
      </c>
      <c r="E127" t="str">
        <f t="shared" si="5"/>
        <v/>
      </c>
      <c r="K127">
        <v>122</v>
      </c>
    </row>
    <row r="128" spans="1:11" ht="17.25" x14ac:dyDescent="0.15">
      <c r="A128">
        <v>123</v>
      </c>
      <c r="B128" s="289">
        <f>実施計画様式!AD197</f>
        <v>0</v>
      </c>
      <c r="C128">
        <f t="shared" si="3"/>
        <v>0</v>
      </c>
      <c r="D128">
        <f t="shared" si="4"/>
        <v>0</v>
      </c>
      <c r="E128" t="str">
        <f t="shared" si="5"/>
        <v/>
      </c>
      <c r="K128">
        <v>123</v>
      </c>
    </row>
    <row r="129" spans="1:11" ht="17.25" x14ac:dyDescent="0.15">
      <c r="A129">
        <v>124</v>
      </c>
      <c r="B129" s="289">
        <f>実施計画様式!AD198</f>
        <v>0</v>
      </c>
      <c r="C129">
        <f t="shared" si="3"/>
        <v>0</v>
      </c>
      <c r="D129">
        <f t="shared" si="4"/>
        <v>0</v>
      </c>
      <c r="E129" t="str">
        <f t="shared" si="5"/>
        <v/>
      </c>
      <c r="K129">
        <v>124</v>
      </c>
    </row>
    <row r="130" spans="1:11" ht="17.25" x14ac:dyDescent="0.15">
      <c r="A130">
        <v>125</v>
      </c>
      <c r="B130" s="289">
        <f>実施計画様式!AD199</f>
        <v>0</v>
      </c>
      <c r="C130">
        <f t="shared" si="3"/>
        <v>0</v>
      </c>
      <c r="D130">
        <f t="shared" si="4"/>
        <v>0</v>
      </c>
      <c r="E130" t="str">
        <f t="shared" si="5"/>
        <v/>
      </c>
      <c r="K130">
        <v>125</v>
      </c>
    </row>
    <row r="131" spans="1:11" ht="17.25" x14ac:dyDescent="0.15">
      <c r="A131">
        <v>126</v>
      </c>
      <c r="B131" s="289">
        <f>実施計画様式!AD200</f>
        <v>0</v>
      </c>
      <c r="C131">
        <f t="shared" si="3"/>
        <v>0</v>
      </c>
      <c r="D131">
        <f t="shared" si="4"/>
        <v>0</v>
      </c>
      <c r="E131" t="str">
        <f t="shared" si="5"/>
        <v/>
      </c>
      <c r="K131">
        <v>126</v>
      </c>
    </row>
    <row r="132" spans="1:11" ht="17.25" x14ac:dyDescent="0.15">
      <c r="A132">
        <v>127</v>
      </c>
      <c r="B132" s="289">
        <f>実施計画様式!AD201</f>
        <v>0</v>
      </c>
      <c r="C132">
        <f t="shared" si="3"/>
        <v>0</v>
      </c>
      <c r="D132">
        <f t="shared" si="4"/>
        <v>0</v>
      </c>
      <c r="E132" t="str">
        <f t="shared" si="5"/>
        <v/>
      </c>
      <c r="K132">
        <v>127</v>
      </c>
    </row>
    <row r="133" spans="1:11" ht="17.25" x14ac:dyDescent="0.15">
      <c r="A133">
        <v>128</v>
      </c>
      <c r="B133" s="289">
        <f>実施計画様式!AD202</f>
        <v>0</v>
      </c>
      <c r="C133">
        <f t="shared" si="3"/>
        <v>0</v>
      </c>
      <c r="D133">
        <f t="shared" si="4"/>
        <v>0</v>
      </c>
      <c r="E133" t="str">
        <f t="shared" si="5"/>
        <v/>
      </c>
      <c r="K133">
        <v>128</v>
      </c>
    </row>
    <row r="134" spans="1:11" ht="17.25" x14ac:dyDescent="0.15">
      <c r="A134">
        <v>129</v>
      </c>
      <c r="B134" s="289">
        <f>実施計画様式!AD203</f>
        <v>0</v>
      </c>
      <c r="C134">
        <f t="shared" si="3"/>
        <v>0</v>
      </c>
      <c r="D134">
        <f t="shared" si="4"/>
        <v>0</v>
      </c>
      <c r="E134" t="str">
        <f t="shared" si="5"/>
        <v/>
      </c>
      <c r="K134">
        <v>129</v>
      </c>
    </row>
    <row r="135" spans="1:11" ht="17.25" x14ac:dyDescent="0.15">
      <c r="A135">
        <v>130</v>
      </c>
      <c r="B135" s="289">
        <f>実施計画様式!AD204</f>
        <v>0</v>
      </c>
      <c r="C135">
        <f t="shared" ref="C135:C198" si="6">IF(B135="○",1,0)</f>
        <v>0</v>
      </c>
      <c r="D135">
        <f t="shared" ref="D135:D198" si="7">A135*C135</f>
        <v>0</v>
      </c>
      <c r="E135" t="str">
        <f t="shared" ref="E135:E198" si="8">IFERROR(VLOOKUP(D135,$K$6:$K$405,1,FALSE),"")</f>
        <v/>
      </c>
      <c r="K135">
        <v>130</v>
      </c>
    </row>
    <row r="136" spans="1:11" ht="17.25" x14ac:dyDescent="0.15">
      <c r="A136">
        <v>131</v>
      </c>
      <c r="B136" s="289">
        <f>実施計画様式!AD205</f>
        <v>0</v>
      </c>
      <c r="C136">
        <f t="shared" si="6"/>
        <v>0</v>
      </c>
      <c r="D136">
        <f t="shared" si="7"/>
        <v>0</v>
      </c>
      <c r="E136" t="str">
        <f t="shared" si="8"/>
        <v/>
      </c>
      <c r="K136">
        <v>131</v>
      </c>
    </row>
    <row r="137" spans="1:11" ht="17.25" x14ac:dyDescent="0.15">
      <c r="A137">
        <v>132</v>
      </c>
      <c r="B137" s="289">
        <f>実施計画様式!AD206</f>
        <v>0</v>
      </c>
      <c r="C137">
        <f t="shared" si="6"/>
        <v>0</v>
      </c>
      <c r="D137">
        <f t="shared" si="7"/>
        <v>0</v>
      </c>
      <c r="E137" t="str">
        <f t="shared" si="8"/>
        <v/>
      </c>
      <c r="K137">
        <v>132</v>
      </c>
    </row>
    <row r="138" spans="1:11" ht="17.25" x14ac:dyDescent="0.15">
      <c r="A138">
        <v>133</v>
      </c>
      <c r="B138" s="289">
        <f>実施計画様式!AD207</f>
        <v>0</v>
      </c>
      <c r="C138">
        <f t="shared" si="6"/>
        <v>0</v>
      </c>
      <c r="D138">
        <f t="shared" si="7"/>
        <v>0</v>
      </c>
      <c r="E138" t="str">
        <f t="shared" si="8"/>
        <v/>
      </c>
      <c r="K138">
        <v>133</v>
      </c>
    </row>
    <row r="139" spans="1:11" ht="17.25" x14ac:dyDescent="0.15">
      <c r="A139">
        <v>134</v>
      </c>
      <c r="B139" s="289">
        <f>実施計画様式!AD208</f>
        <v>0</v>
      </c>
      <c r="C139">
        <f t="shared" si="6"/>
        <v>0</v>
      </c>
      <c r="D139">
        <f t="shared" si="7"/>
        <v>0</v>
      </c>
      <c r="E139" t="str">
        <f t="shared" si="8"/>
        <v/>
      </c>
      <c r="K139">
        <v>134</v>
      </c>
    </row>
    <row r="140" spans="1:11" ht="17.25" x14ac:dyDescent="0.15">
      <c r="A140">
        <v>135</v>
      </c>
      <c r="B140" s="289">
        <f>実施計画様式!AD209</f>
        <v>0</v>
      </c>
      <c r="C140">
        <f t="shared" si="6"/>
        <v>0</v>
      </c>
      <c r="D140">
        <f t="shared" si="7"/>
        <v>0</v>
      </c>
      <c r="E140" t="str">
        <f t="shared" si="8"/>
        <v/>
      </c>
      <c r="K140">
        <v>135</v>
      </c>
    </row>
    <row r="141" spans="1:11" ht="17.25" x14ac:dyDescent="0.15">
      <c r="A141">
        <v>136</v>
      </c>
      <c r="B141" s="289">
        <f>実施計画様式!AD210</f>
        <v>0</v>
      </c>
      <c r="C141">
        <f t="shared" si="6"/>
        <v>0</v>
      </c>
      <c r="D141">
        <f t="shared" si="7"/>
        <v>0</v>
      </c>
      <c r="E141" t="str">
        <f t="shared" si="8"/>
        <v/>
      </c>
      <c r="K141">
        <v>136</v>
      </c>
    </row>
    <row r="142" spans="1:11" ht="17.25" x14ac:dyDescent="0.15">
      <c r="A142">
        <v>137</v>
      </c>
      <c r="B142" s="289">
        <f>実施計画様式!AD211</f>
        <v>0</v>
      </c>
      <c r="C142">
        <f t="shared" si="6"/>
        <v>0</v>
      </c>
      <c r="D142">
        <f t="shared" si="7"/>
        <v>0</v>
      </c>
      <c r="E142" t="str">
        <f t="shared" si="8"/>
        <v/>
      </c>
      <c r="K142">
        <v>137</v>
      </c>
    </row>
    <row r="143" spans="1:11" ht="17.25" x14ac:dyDescent="0.15">
      <c r="A143">
        <v>138</v>
      </c>
      <c r="B143" s="289">
        <f>実施計画様式!AD212</f>
        <v>0</v>
      </c>
      <c r="C143">
        <f t="shared" si="6"/>
        <v>0</v>
      </c>
      <c r="D143">
        <f t="shared" si="7"/>
        <v>0</v>
      </c>
      <c r="E143" t="str">
        <f t="shared" si="8"/>
        <v/>
      </c>
      <c r="K143">
        <v>138</v>
      </c>
    </row>
    <row r="144" spans="1:11" ht="17.25" x14ac:dyDescent="0.15">
      <c r="A144">
        <v>139</v>
      </c>
      <c r="B144" s="289">
        <f>実施計画様式!AD213</f>
        <v>0</v>
      </c>
      <c r="C144">
        <f t="shared" si="6"/>
        <v>0</v>
      </c>
      <c r="D144">
        <f t="shared" si="7"/>
        <v>0</v>
      </c>
      <c r="E144" t="str">
        <f t="shared" si="8"/>
        <v/>
      </c>
      <c r="K144">
        <v>139</v>
      </c>
    </row>
    <row r="145" spans="1:11" ht="17.25" x14ac:dyDescent="0.15">
      <c r="A145">
        <v>140</v>
      </c>
      <c r="B145" s="289">
        <f>実施計画様式!AD214</f>
        <v>0</v>
      </c>
      <c r="C145">
        <f t="shared" si="6"/>
        <v>0</v>
      </c>
      <c r="D145">
        <f t="shared" si="7"/>
        <v>0</v>
      </c>
      <c r="E145" t="str">
        <f t="shared" si="8"/>
        <v/>
      </c>
      <c r="K145">
        <v>140</v>
      </c>
    </row>
    <row r="146" spans="1:11" ht="17.25" x14ac:dyDescent="0.15">
      <c r="A146">
        <v>141</v>
      </c>
      <c r="B146" s="289">
        <f>実施計画様式!AD215</f>
        <v>0</v>
      </c>
      <c r="C146">
        <f t="shared" si="6"/>
        <v>0</v>
      </c>
      <c r="D146">
        <f t="shared" si="7"/>
        <v>0</v>
      </c>
      <c r="E146" t="str">
        <f t="shared" si="8"/>
        <v/>
      </c>
      <c r="K146">
        <v>141</v>
      </c>
    </row>
    <row r="147" spans="1:11" ht="17.25" x14ac:dyDescent="0.15">
      <c r="A147">
        <v>142</v>
      </c>
      <c r="B147" s="289">
        <f>実施計画様式!AD216</f>
        <v>0</v>
      </c>
      <c r="C147">
        <f t="shared" si="6"/>
        <v>0</v>
      </c>
      <c r="D147">
        <f t="shared" si="7"/>
        <v>0</v>
      </c>
      <c r="E147" t="str">
        <f t="shared" si="8"/>
        <v/>
      </c>
      <c r="K147">
        <v>142</v>
      </c>
    </row>
    <row r="148" spans="1:11" ht="17.25" x14ac:dyDescent="0.15">
      <c r="A148">
        <v>143</v>
      </c>
      <c r="B148" s="289">
        <f>実施計画様式!AD217</f>
        <v>0</v>
      </c>
      <c r="C148">
        <f t="shared" si="6"/>
        <v>0</v>
      </c>
      <c r="D148">
        <f t="shared" si="7"/>
        <v>0</v>
      </c>
      <c r="E148" t="str">
        <f t="shared" si="8"/>
        <v/>
      </c>
      <c r="K148">
        <v>143</v>
      </c>
    </row>
    <row r="149" spans="1:11" ht="17.25" x14ac:dyDescent="0.15">
      <c r="A149">
        <v>144</v>
      </c>
      <c r="B149" s="289">
        <f>実施計画様式!AD218</f>
        <v>0</v>
      </c>
      <c r="C149">
        <f t="shared" si="6"/>
        <v>0</v>
      </c>
      <c r="D149">
        <f t="shared" si="7"/>
        <v>0</v>
      </c>
      <c r="E149" t="str">
        <f t="shared" si="8"/>
        <v/>
      </c>
      <c r="K149">
        <v>144</v>
      </c>
    </row>
    <row r="150" spans="1:11" ht="17.25" x14ac:dyDescent="0.15">
      <c r="A150">
        <v>145</v>
      </c>
      <c r="B150" s="289">
        <f>実施計画様式!AD219</f>
        <v>0</v>
      </c>
      <c r="C150">
        <f t="shared" si="6"/>
        <v>0</v>
      </c>
      <c r="D150">
        <f t="shared" si="7"/>
        <v>0</v>
      </c>
      <c r="E150" t="str">
        <f t="shared" si="8"/>
        <v/>
      </c>
      <c r="K150">
        <v>145</v>
      </c>
    </row>
    <row r="151" spans="1:11" ht="17.25" x14ac:dyDescent="0.15">
      <c r="A151">
        <v>146</v>
      </c>
      <c r="B151" s="289">
        <f>実施計画様式!AD220</f>
        <v>0</v>
      </c>
      <c r="C151">
        <f t="shared" si="6"/>
        <v>0</v>
      </c>
      <c r="D151">
        <f t="shared" si="7"/>
        <v>0</v>
      </c>
      <c r="E151" t="str">
        <f t="shared" si="8"/>
        <v/>
      </c>
      <c r="K151">
        <v>146</v>
      </c>
    </row>
    <row r="152" spans="1:11" ht="17.25" x14ac:dyDescent="0.15">
      <c r="A152">
        <v>147</v>
      </c>
      <c r="B152" s="289">
        <f>実施計画様式!AD221</f>
        <v>0</v>
      </c>
      <c r="C152">
        <f t="shared" si="6"/>
        <v>0</v>
      </c>
      <c r="D152">
        <f t="shared" si="7"/>
        <v>0</v>
      </c>
      <c r="E152" t="str">
        <f t="shared" si="8"/>
        <v/>
      </c>
      <c r="K152">
        <v>147</v>
      </c>
    </row>
    <row r="153" spans="1:11" ht="17.25" x14ac:dyDescent="0.15">
      <c r="A153">
        <v>148</v>
      </c>
      <c r="B153" s="289">
        <f>実施計画様式!AD222</f>
        <v>0</v>
      </c>
      <c r="C153">
        <f t="shared" si="6"/>
        <v>0</v>
      </c>
      <c r="D153">
        <f t="shared" si="7"/>
        <v>0</v>
      </c>
      <c r="E153" t="str">
        <f t="shared" si="8"/>
        <v/>
      </c>
      <c r="K153">
        <v>148</v>
      </c>
    </row>
    <row r="154" spans="1:11" ht="17.25" x14ac:dyDescent="0.15">
      <c r="A154">
        <v>149</v>
      </c>
      <c r="B154" s="289">
        <f>実施計画様式!AD223</f>
        <v>0</v>
      </c>
      <c r="C154">
        <f t="shared" si="6"/>
        <v>0</v>
      </c>
      <c r="D154">
        <f t="shared" si="7"/>
        <v>0</v>
      </c>
      <c r="E154" t="str">
        <f t="shared" si="8"/>
        <v/>
      </c>
      <c r="K154">
        <v>149</v>
      </c>
    </row>
    <row r="155" spans="1:11" ht="17.25" x14ac:dyDescent="0.15">
      <c r="A155">
        <v>150</v>
      </c>
      <c r="B155" s="289">
        <f>実施計画様式!AD224</f>
        <v>0</v>
      </c>
      <c r="C155">
        <f t="shared" si="6"/>
        <v>0</v>
      </c>
      <c r="D155">
        <f t="shared" si="7"/>
        <v>0</v>
      </c>
      <c r="E155" t="str">
        <f t="shared" si="8"/>
        <v/>
      </c>
      <c r="K155">
        <v>150</v>
      </c>
    </row>
    <row r="156" spans="1:11" ht="17.25" x14ac:dyDescent="0.15">
      <c r="A156">
        <v>151</v>
      </c>
      <c r="B156" s="289">
        <f>実施計画様式!AD225</f>
        <v>0</v>
      </c>
      <c r="C156">
        <f t="shared" si="6"/>
        <v>0</v>
      </c>
      <c r="D156">
        <f t="shared" si="7"/>
        <v>0</v>
      </c>
      <c r="E156" t="str">
        <f t="shared" si="8"/>
        <v/>
      </c>
      <c r="K156">
        <v>151</v>
      </c>
    </row>
    <row r="157" spans="1:11" ht="17.25" x14ac:dyDescent="0.15">
      <c r="A157">
        <v>152</v>
      </c>
      <c r="B157" s="289">
        <f>実施計画様式!AD226</f>
        <v>0</v>
      </c>
      <c r="C157">
        <f t="shared" si="6"/>
        <v>0</v>
      </c>
      <c r="D157">
        <f t="shared" si="7"/>
        <v>0</v>
      </c>
      <c r="E157" t="str">
        <f t="shared" si="8"/>
        <v/>
      </c>
      <c r="K157">
        <v>152</v>
      </c>
    </row>
    <row r="158" spans="1:11" ht="17.25" x14ac:dyDescent="0.15">
      <c r="A158">
        <v>153</v>
      </c>
      <c r="B158" s="289">
        <f>実施計画様式!AD227</f>
        <v>0</v>
      </c>
      <c r="C158">
        <f t="shared" si="6"/>
        <v>0</v>
      </c>
      <c r="D158">
        <f t="shared" si="7"/>
        <v>0</v>
      </c>
      <c r="E158" t="str">
        <f t="shared" si="8"/>
        <v/>
      </c>
      <c r="K158">
        <v>153</v>
      </c>
    </row>
    <row r="159" spans="1:11" ht="17.25" x14ac:dyDescent="0.15">
      <c r="A159">
        <v>154</v>
      </c>
      <c r="B159" s="289">
        <f>実施計画様式!AD228</f>
        <v>0</v>
      </c>
      <c r="C159">
        <f t="shared" si="6"/>
        <v>0</v>
      </c>
      <c r="D159">
        <f t="shared" si="7"/>
        <v>0</v>
      </c>
      <c r="E159" t="str">
        <f t="shared" si="8"/>
        <v/>
      </c>
      <c r="K159">
        <v>154</v>
      </c>
    </row>
    <row r="160" spans="1:11" ht="17.25" x14ac:dyDescent="0.15">
      <c r="A160">
        <v>155</v>
      </c>
      <c r="B160" s="289">
        <f>実施計画様式!AD229</f>
        <v>0</v>
      </c>
      <c r="C160">
        <f t="shared" si="6"/>
        <v>0</v>
      </c>
      <c r="D160">
        <f t="shared" si="7"/>
        <v>0</v>
      </c>
      <c r="E160" t="str">
        <f t="shared" si="8"/>
        <v/>
      </c>
      <c r="K160">
        <v>155</v>
      </c>
    </row>
    <row r="161" spans="1:11" ht="17.25" x14ac:dyDescent="0.15">
      <c r="A161">
        <v>156</v>
      </c>
      <c r="B161" s="289">
        <f>実施計画様式!AD230</f>
        <v>0</v>
      </c>
      <c r="C161">
        <f t="shared" si="6"/>
        <v>0</v>
      </c>
      <c r="D161">
        <f t="shared" si="7"/>
        <v>0</v>
      </c>
      <c r="E161" t="str">
        <f t="shared" si="8"/>
        <v/>
      </c>
      <c r="K161">
        <v>156</v>
      </c>
    </row>
    <row r="162" spans="1:11" ht="17.25" x14ac:dyDescent="0.15">
      <c r="A162">
        <v>157</v>
      </c>
      <c r="B162" s="289">
        <f>実施計画様式!AD231</f>
        <v>0</v>
      </c>
      <c r="C162">
        <f t="shared" si="6"/>
        <v>0</v>
      </c>
      <c r="D162">
        <f t="shared" si="7"/>
        <v>0</v>
      </c>
      <c r="E162" t="str">
        <f t="shared" si="8"/>
        <v/>
      </c>
      <c r="K162">
        <v>157</v>
      </c>
    </row>
    <row r="163" spans="1:11" ht="17.25" x14ac:dyDescent="0.15">
      <c r="A163">
        <v>158</v>
      </c>
      <c r="B163" s="289">
        <f>実施計画様式!AD232</f>
        <v>0</v>
      </c>
      <c r="C163">
        <f t="shared" si="6"/>
        <v>0</v>
      </c>
      <c r="D163">
        <f t="shared" si="7"/>
        <v>0</v>
      </c>
      <c r="E163" t="str">
        <f t="shared" si="8"/>
        <v/>
      </c>
      <c r="K163">
        <v>158</v>
      </c>
    </row>
    <row r="164" spans="1:11" ht="17.25" x14ac:dyDescent="0.15">
      <c r="A164">
        <v>159</v>
      </c>
      <c r="B164" s="289">
        <f>実施計画様式!AD233</f>
        <v>0</v>
      </c>
      <c r="C164">
        <f t="shared" si="6"/>
        <v>0</v>
      </c>
      <c r="D164">
        <f t="shared" si="7"/>
        <v>0</v>
      </c>
      <c r="E164" t="str">
        <f t="shared" si="8"/>
        <v/>
      </c>
      <c r="K164">
        <v>159</v>
      </c>
    </row>
    <row r="165" spans="1:11" ht="17.25" x14ac:dyDescent="0.15">
      <c r="A165">
        <v>160</v>
      </c>
      <c r="B165" s="289">
        <f>実施計画様式!AD234</f>
        <v>0</v>
      </c>
      <c r="C165">
        <f t="shared" si="6"/>
        <v>0</v>
      </c>
      <c r="D165">
        <f t="shared" si="7"/>
        <v>0</v>
      </c>
      <c r="E165" t="str">
        <f t="shared" si="8"/>
        <v/>
      </c>
      <c r="K165">
        <v>160</v>
      </c>
    </row>
    <row r="166" spans="1:11" ht="17.25" x14ac:dyDescent="0.15">
      <c r="A166">
        <v>161</v>
      </c>
      <c r="B166" s="289">
        <f>実施計画様式!AD235</f>
        <v>0</v>
      </c>
      <c r="C166">
        <f t="shared" si="6"/>
        <v>0</v>
      </c>
      <c r="D166">
        <f t="shared" si="7"/>
        <v>0</v>
      </c>
      <c r="E166" t="str">
        <f t="shared" si="8"/>
        <v/>
      </c>
      <c r="K166">
        <v>161</v>
      </c>
    </row>
    <row r="167" spans="1:11" ht="17.25" x14ac:dyDescent="0.15">
      <c r="A167">
        <v>162</v>
      </c>
      <c r="B167" s="289">
        <f>実施計画様式!AD236</f>
        <v>0</v>
      </c>
      <c r="C167">
        <f t="shared" si="6"/>
        <v>0</v>
      </c>
      <c r="D167">
        <f t="shared" si="7"/>
        <v>0</v>
      </c>
      <c r="E167" t="str">
        <f t="shared" si="8"/>
        <v/>
      </c>
      <c r="K167">
        <v>162</v>
      </c>
    </row>
    <row r="168" spans="1:11" ht="17.25" x14ac:dyDescent="0.15">
      <c r="A168">
        <v>163</v>
      </c>
      <c r="B168" s="289">
        <f>実施計画様式!AD237</f>
        <v>0</v>
      </c>
      <c r="C168">
        <f t="shared" si="6"/>
        <v>0</v>
      </c>
      <c r="D168">
        <f t="shared" si="7"/>
        <v>0</v>
      </c>
      <c r="E168" t="str">
        <f t="shared" si="8"/>
        <v/>
      </c>
      <c r="K168">
        <v>163</v>
      </c>
    </row>
    <row r="169" spans="1:11" ht="17.25" x14ac:dyDescent="0.15">
      <c r="A169">
        <v>164</v>
      </c>
      <c r="B169" s="289">
        <f>実施計画様式!AD238</f>
        <v>0</v>
      </c>
      <c r="C169">
        <f t="shared" si="6"/>
        <v>0</v>
      </c>
      <c r="D169">
        <f t="shared" si="7"/>
        <v>0</v>
      </c>
      <c r="E169" t="str">
        <f t="shared" si="8"/>
        <v/>
      </c>
      <c r="K169">
        <v>164</v>
      </c>
    </row>
    <row r="170" spans="1:11" ht="17.25" x14ac:dyDescent="0.15">
      <c r="A170">
        <v>165</v>
      </c>
      <c r="B170" s="289">
        <f>実施計画様式!AD239</f>
        <v>0</v>
      </c>
      <c r="C170">
        <f t="shared" si="6"/>
        <v>0</v>
      </c>
      <c r="D170">
        <f t="shared" si="7"/>
        <v>0</v>
      </c>
      <c r="E170" t="str">
        <f t="shared" si="8"/>
        <v/>
      </c>
      <c r="K170">
        <v>165</v>
      </c>
    </row>
    <row r="171" spans="1:11" ht="17.25" x14ac:dyDescent="0.15">
      <c r="A171">
        <v>166</v>
      </c>
      <c r="B171" s="289">
        <f>実施計画様式!AD240</f>
        <v>0</v>
      </c>
      <c r="C171">
        <f t="shared" si="6"/>
        <v>0</v>
      </c>
      <c r="D171">
        <f t="shared" si="7"/>
        <v>0</v>
      </c>
      <c r="E171" t="str">
        <f t="shared" si="8"/>
        <v/>
      </c>
      <c r="K171">
        <v>166</v>
      </c>
    </row>
    <row r="172" spans="1:11" ht="17.25" x14ac:dyDescent="0.15">
      <c r="A172">
        <v>167</v>
      </c>
      <c r="B172" s="289">
        <f>実施計画様式!AD241</f>
        <v>0</v>
      </c>
      <c r="C172">
        <f t="shared" si="6"/>
        <v>0</v>
      </c>
      <c r="D172">
        <f t="shared" si="7"/>
        <v>0</v>
      </c>
      <c r="E172" t="str">
        <f t="shared" si="8"/>
        <v/>
      </c>
      <c r="K172">
        <v>167</v>
      </c>
    </row>
    <row r="173" spans="1:11" ht="17.25" x14ac:dyDescent="0.15">
      <c r="A173">
        <v>168</v>
      </c>
      <c r="B173" s="289">
        <f>実施計画様式!AD242</f>
        <v>0</v>
      </c>
      <c r="C173">
        <f t="shared" si="6"/>
        <v>0</v>
      </c>
      <c r="D173">
        <f t="shared" si="7"/>
        <v>0</v>
      </c>
      <c r="E173" t="str">
        <f t="shared" si="8"/>
        <v/>
      </c>
      <c r="K173">
        <v>168</v>
      </c>
    </row>
    <row r="174" spans="1:11" ht="17.25" x14ac:dyDescent="0.15">
      <c r="A174">
        <v>169</v>
      </c>
      <c r="B174" s="289">
        <f>実施計画様式!AD243</f>
        <v>0</v>
      </c>
      <c r="C174">
        <f t="shared" si="6"/>
        <v>0</v>
      </c>
      <c r="D174">
        <f t="shared" si="7"/>
        <v>0</v>
      </c>
      <c r="E174" t="str">
        <f t="shared" si="8"/>
        <v/>
      </c>
      <c r="K174">
        <v>169</v>
      </c>
    </row>
    <row r="175" spans="1:11" ht="17.25" x14ac:dyDescent="0.15">
      <c r="A175">
        <v>170</v>
      </c>
      <c r="B175" s="289">
        <f>実施計画様式!AD244</f>
        <v>0</v>
      </c>
      <c r="C175">
        <f t="shared" si="6"/>
        <v>0</v>
      </c>
      <c r="D175">
        <f t="shared" si="7"/>
        <v>0</v>
      </c>
      <c r="E175" t="str">
        <f t="shared" si="8"/>
        <v/>
      </c>
      <c r="K175">
        <v>170</v>
      </c>
    </row>
    <row r="176" spans="1:11" ht="17.25" x14ac:dyDescent="0.15">
      <c r="A176">
        <v>171</v>
      </c>
      <c r="B176" s="289">
        <f>実施計画様式!AD245</f>
        <v>0</v>
      </c>
      <c r="C176">
        <f t="shared" si="6"/>
        <v>0</v>
      </c>
      <c r="D176">
        <f t="shared" si="7"/>
        <v>0</v>
      </c>
      <c r="E176" t="str">
        <f t="shared" si="8"/>
        <v/>
      </c>
      <c r="K176">
        <v>171</v>
      </c>
    </row>
    <row r="177" spans="1:11" ht="17.25" x14ac:dyDescent="0.15">
      <c r="A177">
        <v>172</v>
      </c>
      <c r="B177" s="289">
        <f>実施計画様式!AD246</f>
        <v>0</v>
      </c>
      <c r="C177">
        <f t="shared" si="6"/>
        <v>0</v>
      </c>
      <c r="D177">
        <f t="shared" si="7"/>
        <v>0</v>
      </c>
      <c r="E177" t="str">
        <f t="shared" si="8"/>
        <v/>
      </c>
      <c r="K177">
        <v>172</v>
      </c>
    </row>
    <row r="178" spans="1:11" ht="17.25" x14ac:dyDescent="0.15">
      <c r="A178">
        <v>173</v>
      </c>
      <c r="B178" s="289">
        <f>実施計画様式!AD247</f>
        <v>0</v>
      </c>
      <c r="C178">
        <f t="shared" si="6"/>
        <v>0</v>
      </c>
      <c r="D178">
        <f t="shared" si="7"/>
        <v>0</v>
      </c>
      <c r="E178" t="str">
        <f t="shared" si="8"/>
        <v/>
      </c>
      <c r="K178">
        <v>173</v>
      </c>
    </row>
    <row r="179" spans="1:11" ht="17.25" x14ac:dyDescent="0.15">
      <c r="A179">
        <v>174</v>
      </c>
      <c r="B179" s="289">
        <f>実施計画様式!AD248</f>
        <v>0</v>
      </c>
      <c r="C179">
        <f t="shared" si="6"/>
        <v>0</v>
      </c>
      <c r="D179">
        <f t="shared" si="7"/>
        <v>0</v>
      </c>
      <c r="E179" t="str">
        <f t="shared" si="8"/>
        <v/>
      </c>
      <c r="K179">
        <v>174</v>
      </c>
    </row>
    <row r="180" spans="1:11" ht="17.25" x14ac:dyDescent="0.15">
      <c r="A180">
        <v>175</v>
      </c>
      <c r="B180" s="289">
        <f>実施計画様式!AD249</f>
        <v>0</v>
      </c>
      <c r="C180">
        <f t="shared" si="6"/>
        <v>0</v>
      </c>
      <c r="D180">
        <f t="shared" si="7"/>
        <v>0</v>
      </c>
      <c r="E180" t="str">
        <f t="shared" si="8"/>
        <v/>
      </c>
      <c r="K180">
        <v>175</v>
      </c>
    </row>
    <row r="181" spans="1:11" ht="17.25" x14ac:dyDescent="0.15">
      <c r="A181">
        <v>176</v>
      </c>
      <c r="B181" s="289">
        <f>実施計画様式!AD250</f>
        <v>0</v>
      </c>
      <c r="C181">
        <f t="shared" si="6"/>
        <v>0</v>
      </c>
      <c r="D181">
        <f t="shared" si="7"/>
        <v>0</v>
      </c>
      <c r="E181" t="str">
        <f t="shared" si="8"/>
        <v/>
      </c>
      <c r="K181">
        <v>176</v>
      </c>
    </row>
    <row r="182" spans="1:11" ht="17.25" x14ac:dyDescent="0.15">
      <c r="A182">
        <v>177</v>
      </c>
      <c r="B182" s="289">
        <f>実施計画様式!AD251</f>
        <v>0</v>
      </c>
      <c r="C182">
        <f t="shared" si="6"/>
        <v>0</v>
      </c>
      <c r="D182">
        <f t="shared" si="7"/>
        <v>0</v>
      </c>
      <c r="E182" t="str">
        <f t="shared" si="8"/>
        <v/>
      </c>
      <c r="K182">
        <v>177</v>
      </c>
    </row>
    <row r="183" spans="1:11" ht="17.25" x14ac:dyDescent="0.15">
      <c r="A183">
        <v>178</v>
      </c>
      <c r="B183" s="289">
        <f>実施計画様式!AD252</f>
        <v>0</v>
      </c>
      <c r="C183">
        <f t="shared" si="6"/>
        <v>0</v>
      </c>
      <c r="D183">
        <f t="shared" si="7"/>
        <v>0</v>
      </c>
      <c r="E183" t="str">
        <f t="shared" si="8"/>
        <v/>
      </c>
      <c r="K183">
        <v>178</v>
      </c>
    </row>
    <row r="184" spans="1:11" ht="17.25" x14ac:dyDescent="0.15">
      <c r="A184">
        <v>179</v>
      </c>
      <c r="B184" s="289">
        <f>実施計画様式!AD253</f>
        <v>0</v>
      </c>
      <c r="C184">
        <f t="shared" si="6"/>
        <v>0</v>
      </c>
      <c r="D184">
        <f t="shared" si="7"/>
        <v>0</v>
      </c>
      <c r="E184" t="str">
        <f t="shared" si="8"/>
        <v/>
      </c>
      <c r="K184">
        <v>179</v>
      </c>
    </row>
    <row r="185" spans="1:11" ht="17.25" x14ac:dyDescent="0.15">
      <c r="A185">
        <v>180</v>
      </c>
      <c r="B185" s="289">
        <f>実施計画様式!AD254</f>
        <v>0</v>
      </c>
      <c r="C185">
        <f t="shared" si="6"/>
        <v>0</v>
      </c>
      <c r="D185">
        <f t="shared" si="7"/>
        <v>0</v>
      </c>
      <c r="E185" t="str">
        <f t="shared" si="8"/>
        <v/>
      </c>
      <c r="K185">
        <v>180</v>
      </c>
    </row>
    <row r="186" spans="1:11" ht="17.25" x14ac:dyDescent="0.15">
      <c r="A186">
        <v>181</v>
      </c>
      <c r="B186" s="289">
        <f>実施計画様式!AD255</f>
        <v>0</v>
      </c>
      <c r="C186">
        <f t="shared" si="6"/>
        <v>0</v>
      </c>
      <c r="D186">
        <f t="shared" si="7"/>
        <v>0</v>
      </c>
      <c r="E186" t="str">
        <f t="shared" si="8"/>
        <v/>
      </c>
      <c r="K186">
        <v>181</v>
      </c>
    </row>
    <row r="187" spans="1:11" ht="17.25" x14ac:dyDescent="0.15">
      <c r="A187">
        <v>182</v>
      </c>
      <c r="B187" s="289">
        <f>実施計画様式!AD256</f>
        <v>0</v>
      </c>
      <c r="C187">
        <f t="shared" si="6"/>
        <v>0</v>
      </c>
      <c r="D187">
        <f t="shared" si="7"/>
        <v>0</v>
      </c>
      <c r="E187" t="str">
        <f t="shared" si="8"/>
        <v/>
      </c>
      <c r="K187">
        <v>182</v>
      </c>
    </row>
    <row r="188" spans="1:11" ht="17.25" x14ac:dyDescent="0.15">
      <c r="A188">
        <v>183</v>
      </c>
      <c r="B188" s="289">
        <f>実施計画様式!AD257</f>
        <v>0</v>
      </c>
      <c r="C188">
        <f t="shared" si="6"/>
        <v>0</v>
      </c>
      <c r="D188">
        <f t="shared" si="7"/>
        <v>0</v>
      </c>
      <c r="E188" t="str">
        <f t="shared" si="8"/>
        <v/>
      </c>
      <c r="K188">
        <v>183</v>
      </c>
    </row>
    <row r="189" spans="1:11" ht="17.25" x14ac:dyDescent="0.15">
      <c r="A189">
        <v>184</v>
      </c>
      <c r="B189" s="289">
        <f>実施計画様式!AD258</f>
        <v>0</v>
      </c>
      <c r="C189">
        <f t="shared" si="6"/>
        <v>0</v>
      </c>
      <c r="D189">
        <f t="shared" si="7"/>
        <v>0</v>
      </c>
      <c r="E189" t="str">
        <f t="shared" si="8"/>
        <v/>
      </c>
      <c r="K189">
        <v>184</v>
      </c>
    </row>
    <row r="190" spans="1:11" ht="17.25" x14ac:dyDescent="0.15">
      <c r="A190">
        <v>185</v>
      </c>
      <c r="B190" s="289">
        <f>実施計画様式!AD259</f>
        <v>0</v>
      </c>
      <c r="C190">
        <f t="shared" si="6"/>
        <v>0</v>
      </c>
      <c r="D190">
        <f t="shared" si="7"/>
        <v>0</v>
      </c>
      <c r="E190" t="str">
        <f t="shared" si="8"/>
        <v/>
      </c>
      <c r="K190">
        <v>185</v>
      </c>
    </row>
    <row r="191" spans="1:11" ht="17.25" x14ac:dyDescent="0.15">
      <c r="A191">
        <v>186</v>
      </c>
      <c r="B191" s="289">
        <f>実施計画様式!AD260</f>
        <v>0</v>
      </c>
      <c r="C191">
        <f t="shared" si="6"/>
        <v>0</v>
      </c>
      <c r="D191">
        <f t="shared" si="7"/>
        <v>0</v>
      </c>
      <c r="E191" t="str">
        <f t="shared" si="8"/>
        <v/>
      </c>
      <c r="K191">
        <v>186</v>
      </c>
    </row>
    <row r="192" spans="1:11" ht="17.25" x14ac:dyDescent="0.15">
      <c r="A192">
        <v>187</v>
      </c>
      <c r="B192" s="289">
        <f>実施計画様式!AD261</f>
        <v>0</v>
      </c>
      <c r="C192">
        <f t="shared" si="6"/>
        <v>0</v>
      </c>
      <c r="D192">
        <f t="shared" si="7"/>
        <v>0</v>
      </c>
      <c r="E192" t="str">
        <f t="shared" si="8"/>
        <v/>
      </c>
      <c r="K192">
        <v>187</v>
      </c>
    </row>
    <row r="193" spans="1:11" ht="17.25" x14ac:dyDescent="0.15">
      <c r="A193">
        <v>188</v>
      </c>
      <c r="B193" s="289">
        <f>実施計画様式!AD262</f>
        <v>0</v>
      </c>
      <c r="C193">
        <f t="shared" si="6"/>
        <v>0</v>
      </c>
      <c r="D193">
        <f t="shared" si="7"/>
        <v>0</v>
      </c>
      <c r="E193" t="str">
        <f t="shared" si="8"/>
        <v/>
      </c>
      <c r="K193">
        <v>188</v>
      </c>
    </row>
    <row r="194" spans="1:11" ht="17.25" x14ac:dyDescent="0.15">
      <c r="A194">
        <v>189</v>
      </c>
      <c r="B194" s="289">
        <f>実施計画様式!AD263</f>
        <v>0</v>
      </c>
      <c r="C194">
        <f t="shared" si="6"/>
        <v>0</v>
      </c>
      <c r="D194">
        <f t="shared" si="7"/>
        <v>0</v>
      </c>
      <c r="E194" t="str">
        <f t="shared" si="8"/>
        <v/>
      </c>
      <c r="K194">
        <v>189</v>
      </c>
    </row>
    <row r="195" spans="1:11" ht="17.25" x14ac:dyDescent="0.15">
      <c r="A195">
        <v>190</v>
      </c>
      <c r="B195" s="289">
        <f>実施計画様式!AD264</f>
        <v>0</v>
      </c>
      <c r="C195">
        <f t="shared" si="6"/>
        <v>0</v>
      </c>
      <c r="D195">
        <f t="shared" si="7"/>
        <v>0</v>
      </c>
      <c r="E195" t="str">
        <f t="shared" si="8"/>
        <v/>
      </c>
      <c r="K195">
        <v>190</v>
      </c>
    </row>
    <row r="196" spans="1:11" ht="17.25" x14ac:dyDescent="0.15">
      <c r="A196">
        <v>191</v>
      </c>
      <c r="B196" s="289">
        <f>実施計画様式!AD265</f>
        <v>0</v>
      </c>
      <c r="C196">
        <f t="shared" si="6"/>
        <v>0</v>
      </c>
      <c r="D196">
        <f t="shared" si="7"/>
        <v>0</v>
      </c>
      <c r="E196" t="str">
        <f t="shared" si="8"/>
        <v/>
      </c>
      <c r="K196">
        <v>191</v>
      </c>
    </row>
    <row r="197" spans="1:11" ht="17.25" x14ac:dyDescent="0.15">
      <c r="A197">
        <v>192</v>
      </c>
      <c r="B197" s="289">
        <f>実施計画様式!AD266</f>
        <v>0</v>
      </c>
      <c r="C197">
        <f t="shared" si="6"/>
        <v>0</v>
      </c>
      <c r="D197">
        <f t="shared" si="7"/>
        <v>0</v>
      </c>
      <c r="E197" t="str">
        <f t="shared" si="8"/>
        <v/>
      </c>
      <c r="K197">
        <v>192</v>
      </c>
    </row>
    <row r="198" spans="1:11" ht="17.25" x14ac:dyDescent="0.15">
      <c r="A198">
        <v>193</v>
      </c>
      <c r="B198" s="289">
        <f>実施計画様式!AD267</f>
        <v>0</v>
      </c>
      <c r="C198">
        <f t="shared" si="6"/>
        <v>0</v>
      </c>
      <c r="D198">
        <f t="shared" si="7"/>
        <v>0</v>
      </c>
      <c r="E198" t="str">
        <f t="shared" si="8"/>
        <v/>
      </c>
      <c r="K198">
        <v>193</v>
      </c>
    </row>
    <row r="199" spans="1:11" ht="17.25" x14ac:dyDescent="0.15">
      <c r="A199">
        <v>194</v>
      </c>
      <c r="B199" s="289">
        <f>実施計画様式!AD268</f>
        <v>0</v>
      </c>
      <c r="C199">
        <f t="shared" ref="C199:C262" si="9">IF(B199="○",1,0)</f>
        <v>0</v>
      </c>
      <c r="D199">
        <f t="shared" ref="D199:D262" si="10">A199*C199</f>
        <v>0</v>
      </c>
      <c r="E199" t="str">
        <f t="shared" ref="E199:E262" si="11">IFERROR(VLOOKUP(D199,$K$6:$K$405,1,FALSE),"")</f>
        <v/>
      </c>
      <c r="K199">
        <v>194</v>
      </c>
    </row>
    <row r="200" spans="1:11" ht="17.25" x14ac:dyDescent="0.15">
      <c r="A200">
        <v>195</v>
      </c>
      <c r="B200" s="289">
        <f>実施計画様式!AD269</f>
        <v>0</v>
      </c>
      <c r="C200">
        <f t="shared" si="9"/>
        <v>0</v>
      </c>
      <c r="D200">
        <f t="shared" si="10"/>
        <v>0</v>
      </c>
      <c r="E200" t="str">
        <f t="shared" si="11"/>
        <v/>
      </c>
      <c r="K200">
        <v>195</v>
      </c>
    </row>
    <row r="201" spans="1:11" ht="17.25" x14ac:dyDescent="0.15">
      <c r="A201">
        <v>196</v>
      </c>
      <c r="B201" s="289">
        <f>実施計画様式!AD270</f>
        <v>0</v>
      </c>
      <c r="C201">
        <f t="shared" si="9"/>
        <v>0</v>
      </c>
      <c r="D201">
        <f t="shared" si="10"/>
        <v>0</v>
      </c>
      <c r="E201" t="str">
        <f t="shared" si="11"/>
        <v/>
      </c>
      <c r="K201">
        <v>196</v>
      </c>
    </row>
    <row r="202" spans="1:11" ht="17.25" x14ac:dyDescent="0.15">
      <c r="A202">
        <v>197</v>
      </c>
      <c r="B202" s="289">
        <f>実施計画様式!AD271</f>
        <v>0</v>
      </c>
      <c r="C202">
        <f t="shared" si="9"/>
        <v>0</v>
      </c>
      <c r="D202">
        <f t="shared" si="10"/>
        <v>0</v>
      </c>
      <c r="E202" t="str">
        <f t="shared" si="11"/>
        <v/>
      </c>
      <c r="K202">
        <v>197</v>
      </c>
    </row>
    <row r="203" spans="1:11" ht="17.25" x14ac:dyDescent="0.15">
      <c r="A203">
        <v>198</v>
      </c>
      <c r="B203" s="289">
        <f>実施計画様式!AD272</f>
        <v>0</v>
      </c>
      <c r="C203">
        <f t="shared" si="9"/>
        <v>0</v>
      </c>
      <c r="D203">
        <f t="shared" si="10"/>
        <v>0</v>
      </c>
      <c r="E203" t="str">
        <f t="shared" si="11"/>
        <v/>
      </c>
      <c r="K203">
        <v>198</v>
      </c>
    </row>
    <row r="204" spans="1:11" ht="17.25" x14ac:dyDescent="0.15">
      <c r="A204">
        <v>199</v>
      </c>
      <c r="B204" s="289">
        <f>実施計画様式!AD273</f>
        <v>0</v>
      </c>
      <c r="C204">
        <f t="shared" si="9"/>
        <v>0</v>
      </c>
      <c r="D204">
        <f t="shared" si="10"/>
        <v>0</v>
      </c>
      <c r="E204" t="str">
        <f t="shared" si="11"/>
        <v/>
      </c>
      <c r="K204">
        <v>199</v>
      </c>
    </row>
    <row r="205" spans="1:11" ht="17.25" x14ac:dyDescent="0.15">
      <c r="A205">
        <v>200</v>
      </c>
      <c r="B205" s="289">
        <f>実施計画様式!AD274</f>
        <v>0</v>
      </c>
      <c r="C205">
        <f t="shared" si="9"/>
        <v>0</v>
      </c>
      <c r="D205">
        <f t="shared" si="10"/>
        <v>0</v>
      </c>
      <c r="E205" t="str">
        <f t="shared" si="11"/>
        <v/>
      </c>
      <c r="K205">
        <v>200</v>
      </c>
    </row>
    <row r="206" spans="1:11" ht="17.25" x14ac:dyDescent="0.15">
      <c r="A206">
        <v>201</v>
      </c>
      <c r="B206" s="289">
        <f>実施計画様式!AD275</f>
        <v>0</v>
      </c>
      <c r="C206">
        <f t="shared" si="9"/>
        <v>0</v>
      </c>
      <c r="D206">
        <f t="shared" si="10"/>
        <v>0</v>
      </c>
      <c r="E206" t="str">
        <f t="shared" si="11"/>
        <v/>
      </c>
      <c r="K206">
        <v>201</v>
      </c>
    </row>
    <row r="207" spans="1:11" ht="17.25" x14ac:dyDescent="0.15">
      <c r="A207">
        <v>202</v>
      </c>
      <c r="B207" s="289">
        <f>実施計画様式!AD276</f>
        <v>0</v>
      </c>
      <c r="C207">
        <f t="shared" si="9"/>
        <v>0</v>
      </c>
      <c r="D207">
        <f t="shared" si="10"/>
        <v>0</v>
      </c>
      <c r="E207" t="str">
        <f t="shared" si="11"/>
        <v/>
      </c>
      <c r="K207">
        <v>202</v>
      </c>
    </row>
    <row r="208" spans="1:11" ht="17.25" x14ac:dyDescent="0.15">
      <c r="A208">
        <v>203</v>
      </c>
      <c r="B208" s="289">
        <f>実施計画様式!AD277</f>
        <v>0</v>
      </c>
      <c r="C208">
        <f t="shared" si="9"/>
        <v>0</v>
      </c>
      <c r="D208">
        <f t="shared" si="10"/>
        <v>0</v>
      </c>
      <c r="E208" t="str">
        <f t="shared" si="11"/>
        <v/>
      </c>
      <c r="K208">
        <v>203</v>
      </c>
    </row>
    <row r="209" spans="1:11" ht="17.25" x14ac:dyDescent="0.15">
      <c r="A209">
        <v>204</v>
      </c>
      <c r="B209" s="289">
        <f>実施計画様式!AD278</f>
        <v>0</v>
      </c>
      <c r="C209">
        <f t="shared" si="9"/>
        <v>0</v>
      </c>
      <c r="D209">
        <f t="shared" si="10"/>
        <v>0</v>
      </c>
      <c r="E209" t="str">
        <f t="shared" si="11"/>
        <v/>
      </c>
      <c r="K209">
        <v>204</v>
      </c>
    </row>
    <row r="210" spans="1:11" ht="17.25" x14ac:dyDescent="0.15">
      <c r="A210">
        <v>205</v>
      </c>
      <c r="B210" s="289">
        <f>実施計画様式!AD279</f>
        <v>0</v>
      </c>
      <c r="C210">
        <f t="shared" si="9"/>
        <v>0</v>
      </c>
      <c r="D210">
        <f t="shared" si="10"/>
        <v>0</v>
      </c>
      <c r="E210" t="str">
        <f t="shared" si="11"/>
        <v/>
      </c>
      <c r="K210">
        <v>205</v>
      </c>
    </row>
    <row r="211" spans="1:11" ht="17.25" x14ac:dyDescent="0.15">
      <c r="A211">
        <v>206</v>
      </c>
      <c r="B211" s="289">
        <f>実施計画様式!AD280</f>
        <v>0</v>
      </c>
      <c r="C211">
        <f t="shared" si="9"/>
        <v>0</v>
      </c>
      <c r="D211">
        <f t="shared" si="10"/>
        <v>0</v>
      </c>
      <c r="E211" t="str">
        <f t="shared" si="11"/>
        <v/>
      </c>
      <c r="K211">
        <v>206</v>
      </c>
    </row>
    <row r="212" spans="1:11" ht="17.25" x14ac:dyDescent="0.15">
      <c r="A212">
        <v>207</v>
      </c>
      <c r="B212" s="289">
        <f>実施計画様式!AD281</f>
        <v>0</v>
      </c>
      <c r="C212">
        <f t="shared" si="9"/>
        <v>0</v>
      </c>
      <c r="D212">
        <f t="shared" si="10"/>
        <v>0</v>
      </c>
      <c r="E212" t="str">
        <f t="shared" si="11"/>
        <v/>
      </c>
      <c r="K212">
        <v>207</v>
      </c>
    </row>
    <row r="213" spans="1:11" ht="17.25" x14ac:dyDescent="0.15">
      <c r="A213">
        <v>208</v>
      </c>
      <c r="B213" s="289">
        <f>実施計画様式!AD282</f>
        <v>0</v>
      </c>
      <c r="C213">
        <f t="shared" si="9"/>
        <v>0</v>
      </c>
      <c r="D213">
        <f t="shared" si="10"/>
        <v>0</v>
      </c>
      <c r="E213" t="str">
        <f t="shared" si="11"/>
        <v/>
      </c>
      <c r="K213">
        <v>208</v>
      </c>
    </row>
    <row r="214" spans="1:11" ht="17.25" x14ac:dyDescent="0.15">
      <c r="A214">
        <v>209</v>
      </c>
      <c r="B214" s="289">
        <f>実施計画様式!AD283</f>
        <v>0</v>
      </c>
      <c r="C214">
        <f t="shared" si="9"/>
        <v>0</v>
      </c>
      <c r="D214">
        <f t="shared" si="10"/>
        <v>0</v>
      </c>
      <c r="E214" t="str">
        <f t="shared" si="11"/>
        <v/>
      </c>
      <c r="K214">
        <v>209</v>
      </c>
    </row>
    <row r="215" spans="1:11" ht="17.25" x14ac:dyDescent="0.15">
      <c r="A215">
        <v>210</v>
      </c>
      <c r="B215" s="289">
        <f>実施計画様式!AD284</f>
        <v>0</v>
      </c>
      <c r="C215">
        <f t="shared" si="9"/>
        <v>0</v>
      </c>
      <c r="D215">
        <f t="shared" si="10"/>
        <v>0</v>
      </c>
      <c r="E215" t="str">
        <f t="shared" si="11"/>
        <v/>
      </c>
      <c r="K215">
        <v>210</v>
      </c>
    </row>
    <row r="216" spans="1:11" ht="17.25" x14ac:dyDescent="0.15">
      <c r="A216">
        <v>211</v>
      </c>
      <c r="B216" s="289">
        <f>実施計画様式!AD285</f>
        <v>0</v>
      </c>
      <c r="C216">
        <f t="shared" si="9"/>
        <v>0</v>
      </c>
      <c r="D216">
        <f t="shared" si="10"/>
        <v>0</v>
      </c>
      <c r="E216" t="str">
        <f t="shared" si="11"/>
        <v/>
      </c>
      <c r="K216">
        <v>211</v>
      </c>
    </row>
    <row r="217" spans="1:11" ht="17.25" x14ac:dyDescent="0.15">
      <c r="A217">
        <v>212</v>
      </c>
      <c r="B217" s="289">
        <f>実施計画様式!AD286</f>
        <v>0</v>
      </c>
      <c r="C217">
        <f t="shared" si="9"/>
        <v>0</v>
      </c>
      <c r="D217">
        <f t="shared" si="10"/>
        <v>0</v>
      </c>
      <c r="E217" t="str">
        <f t="shared" si="11"/>
        <v/>
      </c>
      <c r="K217">
        <v>212</v>
      </c>
    </row>
    <row r="218" spans="1:11" ht="17.25" x14ac:dyDescent="0.15">
      <c r="A218">
        <v>213</v>
      </c>
      <c r="B218" s="289">
        <f>実施計画様式!AD287</f>
        <v>0</v>
      </c>
      <c r="C218">
        <f t="shared" si="9"/>
        <v>0</v>
      </c>
      <c r="D218">
        <f t="shared" si="10"/>
        <v>0</v>
      </c>
      <c r="E218" t="str">
        <f t="shared" si="11"/>
        <v/>
      </c>
      <c r="K218">
        <v>213</v>
      </c>
    </row>
    <row r="219" spans="1:11" ht="17.25" x14ac:dyDescent="0.15">
      <c r="A219">
        <v>214</v>
      </c>
      <c r="B219" s="289">
        <f>実施計画様式!AD288</f>
        <v>0</v>
      </c>
      <c r="C219">
        <f t="shared" si="9"/>
        <v>0</v>
      </c>
      <c r="D219">
        <f t="shared" si="10"/>
        <v>0</v>
      </c>
      <c r="E219" t="str">
        <f t="shared" si="11"/>
        <v/>
      </c>
      <c r="K219">
        <v>214</v>
      </c>
    </row>
    <row r="220" spans="1:11" ht="17.25" x14ac:dyDescent="0.15">
      <c r="A220">
        <v>215</v>
      </c>
      <c r="B220" s="289">
        <f>実施計画様式!AD289</f>
        <v>0</v>
      </c>
      <c r="C220">
        <f t="shared" si="9"/>
        <v>0</v>
      </c>
      <c r="D220">
        <f t="shared" si="10"/>
        <v>0</v>
      </c>
      <c r="E220" t="str">
        <f t="shared" si="11"/>
        <v/>
      </c>
      <c r="K220">
        <v>215</v>
      </c>
    </row>
    <row r="221" spans="1:11" ht="17.25" x14ac:dyDescent="0.15">
      <c r="A221">
        <v>216</v>
      </c>
      <c r="B221" s="289">
        <f>実施計画様式!AD290</f>
        <v>0</v>
      </c>
      <c r="C221">
        <f t="shared" si="9"/>
        <v>0</v>
      </c>
      <c r="D221">
        <f t="shared" si="10"/>
        <v>0</v>
      </c>
      <c r="E221" t="str">
        <f t="shared" si="11"/>
        <v/>
      </c>
      <c r="K221">
        <v>216</v>
      </c>
    </row>
    <row r="222" spans="1:11" ht="17.25" x14ac:dyDescent="0.15">
      <c r="A222">
        <v>217</v>
      </c>
      <c r="B222" s="289">
        <f>実施計画様式!AD291</f>
        <v>0</v>
      </c>
      <c r="C222">
        <f t="shared" si="9"/>
        <v>0</v>
      </c>
      <c r="D222">
        <f t="shared" si="10"/>
        <v>0</v>
      </c>
      <c r="E222" t="str">
        <f t="shared" si="11"/>
        <v/>
      </c>
      <c r="K222">
        <v>217</v>
      </c>
    </row>
    <row r="223" spans="1:11" ht="17.25" x14ac:dyDescent="0.15">
      <c r="A223">
        <v>218</v>
      </c>
      <c r="B223" s="289">
        <f>実施計画様式!AD292</f>
        <v>0</v>
      </c>
      <c r="C223">
        <f t="shared" si="9"/>
        <v>0</v>
      </c>
      <c r="D223">
        <f t="shared" si="10"/>
        <v>0</v>
      </c>
      <c r="E223" t="str">
        <f t="shared" si="11"/>
        <v/>
      </c>
      <c r="K223">
        <v>218</v>
      </c>
    </row>
    <row r="224" spans="1:11" ht="17.25" x14ac:dyDescent="0.15">
      <c r="A224">
        <v>219</v>
      </c>
      <c r="B224" s="289">
        <f>実施計画様式!AD293</f>
        <v>0</v>
      </c>
      <c r="C224">
        <f t="shared" si="9"/>
        <v>0</v>
      </c>
      <c r="D224">
        <f t="shared" si="10"/>
        <v>0</v>
      </c>
      <c r="E224" t="str">
        <f t="shared" si="11"/>
        <v/>
      </c>
      <c r="K224">
        <v>219</v>
      </c>
    </row>
    <row r="225" spans="1:11" ht="17.25" x14ac:dyDescent="0.15">
      <c r="A225">
        <v>220</v>
      </c>
      <c r="B225" s="289">
        <f>実施計画様式!AD294</f>
        <v>0</v>
      </c>
      <c r="C225">
        <f t="shared" si="9"/>
        <v>0</v>
      </c>
      <c r="D225">
        <f t="shared" si="10"/>
        <v>0</v>
      </c>
      <c r="E225" t="str">
        <f t="shared" si="11"/>
        <v/>
      </c>
      <c r="K225">
        <v>220</v>
      </c>
    </row>
    <row r="226" spans="1:11" ht="17.25" x14ac:dyDescent="0.15">
      <c r="A226">
        <v>221</v>
      </c>
      <c r="B226" s="289">
        <f>実施計画様式!AD295</f>
        <v>0</v>
      </c>
      <c r="C226">
        <f t="shared" si="9"/>
        <v>0</v>
      </c>
      <c r="D226">
        <f t="shared" si="10"/>
        <v>0</v>
      </c>
      <c r="E226" t="str">
        <f t="shared" si="11"/>
        <v/>
      </c>
      <c r="K226">
        <v>221</v>
      </c>
    </row>
    <row r="227" spans="1:11" ht="17.25" x14ac:dyDescent="0.15">
      <c r="A227">
        <v>222</v>
      </c>
      <c r="B227" s="289">
        <f>実施計画様式!AD296</f>
        <v>0</v>
      </c>
      <c r="C227">
        <f t="shared" si="9"/>
        <v>0</v>
      </c>
      <c r="D227">
        <f t="shared" si="10"/>
        <v>0</v>
      </c>
      <c r="E227" t="str">
        <f t="shared" si="11"/>
        <v/>
      </c>
      <c r="K227">
        <v>222</v>
      </c>
    </row>
    <row r="228" spans="1:11" ht="17.25" x14ac:dyDescent="0.15">
      <c r="A228">
        <v>223</v>
      </c>
      <c r="B228" s="289">
        <f>実施計画様式!AD297</f>
        <v>0</v>
      </c>
      <c r="C228">
        <f t="shared" si="9"/>
        <v>0</v>
      </c>
      <c r="D228">
        <f t="shared" si="10"/>
        <v>0</v>
      </c>
      <c r="E228" t="str">
        <f t="shared" si="11"/>
        <v/>
      </c>
      <c r="K228">
        <v>223</v>
      </c>
    </row>
    <row r="229" spans="1:11" ht="17.25" x14ac:dyDescent="0.15">
      <c r="A229">
        <v>224</v>
      </c>
      <c r="B229" s="289">
        <f>実施計画様式!AD298</f>
        <v>0</v>
      </c>
      <c r="C229">
        <f t="shared" si="9"/>
        <v>0</v>
      </c>
      <c r="D229">
        <f t="shared" si="10"/>
        <v>0</v>
      </c>
      <c r="E229" t="str">
        <f t="shared" si="11"/>
        <v/>
      </c>
      <c r="K229">
        <v>224</v>
      </c>
    </row>
    <row r="230" spans="1:11" ht="17.25" x14ac:dyDescent="0.15">
      <c r="A230">
        <v>225</v>
      </c>
      <c r="B230" s="289">
        <f>実施計画様式!AD299</f>
        <v>0</v>
      </c>
      <c r="C230">
        <f t="shared" si="9"/>
        <v>0</v>
      </c>
      <c r="D230">
        <f t="shared" si="10"/>
        <v>0</v>
      </c>
      <c r="E230" t="str">
        <f t="shared" si="11"/>
        <v/>
      </c>
      <c r="K230">
        <v>225</v>
      </c>
    </row>
    <row r="231" spans="1:11" ht="17.25" x14ac:dyDescent="0.15">
      <c r="A231">
        <v>226</v>
      </c>
      <c r="B231" s="289">
        <f>実施計画様式!AD300</f>
        <v>0</v>
      </c>
      <c r="C231">
        <f t="shared" si="9"/>
        <v>0</v>
      </c>
      <c r="D231">
        <f t="shared" si="10"/>
        <v>0</v>
      </c>
      <c r="E231" t="str">
        <f t="shared" si="11"/>
        <v/>
      </c>
      <c r="K231">
        <v>226</v>
      </c>
    </row>
    <row r="232" spans="1:11" ht="17.25" x14ac:dyDescent="0.15">
      <c r="A232">
        <v>227</v>
      </c>
      <c r="B232" s="289">
        <f>実施計画様式!AD301</f>
        <v>0</v>
      </c>
      <c r="C232">
        <f t="shared" si="9"/>
        <v>0</v>
      </c>
      <c r="D232">
        <f t="shared" si="10"/>
        <v>0</v>
      </c>
      <c r="E232" t="str">
        <f t="shared" si="11"/>
        <v/>
      </c>
      <c r="K232">
        <v>227</v>
      </c>
    </row>
    <row r="233" spans="1:11" ht="17.25" x14ac:dyDescent="0.15">
      <c r="A233">
        <v>228</v>
      </c>
      <c r="B233" s="289">
        <f>実施計画様式!AD302</f>
        <v>0</v>
      </c>
      <c r="C233">
        <f t="shared" si="9"/>
        <v>0</v>
      </c>
      <c r="D233">
        <f t="shared" si="10"/>
        <v>0</v>
      </c>
      <c r="E233" t="str">
        <f t="shared" si="11"/>
        <v/>
      </c>
      <c r="K233">
        <v>228</v>
      </c>
    </row>
    <row r="234" spans="1:11" ht="17.25" x14ac:dyDescent="0.15">
      <c r="A234">
        <v>229</v>
      </c>
      <c r="B234" s="289">
        <f>実施計画様式!AD303</f>
        <v>0</v>
      </c>
      <c r="C234">
        <f t="shared" si="9"/>
        <v>0</v>
      </c>
      <c r="D234">
        <f t="shared" si="10"/>
        <v>0</v>
      </c>
      <c r="E234" t="str">
        <f t="shared" si="11"/>
        <v/>
      </c>
      <c r="K234">
        <v>229</v>
      </c>
    </row>
    <row r="235" spans="1:11" ht="17.25" x14ac:dyDescent="0.15">
      <c r="A235">
        <v>230</v>
      </c>
      <c r="B235" s="289">
        <f>実施計画様式!AD304</f>
        <v>0</v>
      </c>
      <c r="C235">
        <f t="shared" si="9"/>
        <v>0</v>
      </c>
      <c r="D235">
        <f t="shared" si="10"/>
        <v>0</v>
      </c>
      <c r="E235" t="str">
        <f t="shared" si="11"/>
        <v/>
      </c>
      <c r="K235">
        <v>230</v>
      </c>
    </row>
    <row r="236" spans="1:11" ht="17.25" x14ac:dyDescent="0.15">
      <c r="A236">
        <v>231</v>
      </c>
      <c r="B236" s="289">
        <f>実施計画様式!AD305</f>
        <v>0</v>
      </c>
      <c r="C236">
        <f t="shared" si="9"/>
        <v>0</v>
      </c>
      <c r="D236">
        <f t="shared" si="10"/>
        <v>0</v>
      </c>
      <c r="E236" t="str">
        <f t="shared" si="11"/>
        <v/>
      </c>
      <c r="K236">
        <v>231</v>
      </c>
    </row>
    <row r="237" spans="1:11" ht="17.25" x14ac:dyDescent="0.15">
      <c r="A237">
        <v>232</v>
      </c>
      <c r="B237" s="289">
        <f>実施計画様式!AD306</f>
        <v>0</v>
      </c>
      <c r="C237">
        <f t="shared" si="9"/>
        <v>0</v>
      </c>
      <c r="D237">
        <f t="shared" si="10"/>
        <v>0</v>
      </c>
      <c r="E237" t="str">
        <f t="shared" si="11"/>
        <v/>
      </c>
      <c r="K237">
        <v>232</v>
      </c>
    </row>
    <row r="238" spans="1:11" ht="17.25" x14ac:dyDescent="0.15">
      <c r="A238">
        <v>233</v>
      </c>
      <c r="B238" s="289">
        <f>実施計画様式!AD307</f>
        <v>0</v>
      </c>
      <c r="C238">
        <f t="shared" si="9"/>
        <v>0</v>
      </c>
      <c r="D238">
        <f t="shared" si="10"/>
        <v>0</v>
      </c>
      <c r="E238" t="str">
        <f t="shared" si="11"/>
        <v/>
      </c>
      <c r="K238">
        <v>233</v>
      </c>
    </row>
    <row r="239" spans="1:11" ht="17.25" x14ac:dyDescent="0.15">
      <c r="A239">
        <v>234</v>
      </c>
      <c r="B239" s="289">
        <f>実施計画様式!AD308</f>
        <v>0</v>
      </c>
      <c r="C239">
        <f t="shared" si="9"/>
        <v>0</v>
      </c>
      <c r="D239">
        <f t="shared" si="10"/>
        <v>0</v>
      </c>
      <c r="E239" t="str">
        <f t="shared" si="11"/>
        <v/>
      </c>
      <c r="K239">
        <v>234</v>
      </c>
    </row>
    <row r="240" spans="1:11" ht="17.25" x14ac:dyDescent="0.15">
      <c r="A240">
        <v>235</v>
      </c>
      <c r="B240" s="289">
        <f>実施計画様式!AD309</f>
        <v>0</v>
      </c>
      <c r="C240">
        <f t="shared" si="9"/>
        <v>0</v>
      </c>
      <c r="D240">
        <f t="shared" si="10"/>
        <v>0</v>
      </c>
      <c r="E240" t="str">
        <f t="shared" si="11"/>
        <v/>
      </c>
      <c r="K240">
        <v>235</v>
      </c>
    </row>
    <row r="241" spans="1:11" ht="17.25" x14ac:dyDescent="0.15">
      <c r="A241">
        <v>236</v>
      </c>
      <c r="B241" s="289">
        <f>実施計画様式!AD310</f>
        <v>0</v>
      </c>
      <c r="C241">
        <f t="shared" si="9"/>
        <v>0</v>
      </c>
      <c r="D241">
        <f t="shared" si="10"/>
        <v>0</v>
      </c>
      <c r="E241" t="str">
        <f t="shared" si="11"/>
        <v/>
      </c>
      <c r="K241">
        <v>236</v>
      </c>
    </row>
    <row r="242" spans="1:11" ht="17.25" x14ac:dyDescent="0.15">
      <c r="A242">
        <v>237</v>
      </c>
      <c r="B242" s="289">
        <f>実施計画様式!AD311</f>
        <v>0</v>
      </c>
      <c r="C242">
        <f t="shared" si="9"/>
        <v>0</v>
      </c>
      <c r="D242">
        <f t="shared" si="10"/>
        <v>0</v>
      </c>
      <c r="E242" t="str">
        <f t="shared" si="11"/>
        <v/>
      </c>
      <c r="K242">
        <v>237</v>
      </c>
    </row>
    <row r="243" spans="1:11" ht="17.25" x14ac:dyDescent="0.15">
      <c r="A243">
        <v>238</v>
      </c>
      <c r="B243" s="289">
        <f>実施計画様式!AD312</f>
        <v>0</v>
      </c>
      <c r="C243">
        <f t="shared" si="9"/>
        <v>0</v>
      </c>
      <c r="D243">
        <f t="shared" si="10"/>
        <v>0</v>
      </c>
      <c r="E243" t="str">
        <f t="shared" si="11"/>
        <v/>
      </c>
      <c r="K243">
        <v>238</v>
      </c>
    </row>
    <row r="244" spans="1:11" ht="17.25" x14ac:dyDescent="0.15">
      <c r="A244">
        <v>239</v>
      </c>
      <c r="B244" s="289">
        <f>実施計画様式!AD313</f>
        <v>0</v>
      </c>
      <c r="C244">
        <f t="shared" si="9"/>
        <v>0</v>
      </c>
      <c r="D244">
        <f t="shared" si="10"/>
        <v>0</v>
      </c>
      <c r="E244" t="str">
        <f t="shared" si="11"/>
        <v/>
      </c>
      <c r="K244">
        <v>239</v>
      </c>
    </row>
    <row r="245" spans="1:11" ht="17.25" x14ac:dyDescent="0.15">
      <c r="A245">
        <v>240</v>
      </c>
      <c r="B245" s="289">
        <f>実施計画様式!AD314</f>
        <v>0</v>
      </c>
      <c r="C245">
        <f t="shared" si="9"/>
        <v>0</v>
      </c>
      <c r="D245">
        <f t="shared" si="10"/>
        <v>0</v>
      </c>
      <c r="E245" t="str">
        <f t="shared" si="11"/>
        <v/>
      </c>
      <c r="K245">
        <v>240</v>
      </c>
    </row>
    <row r="246" spans="1:11" ht="17.25" x14ac:dyDescent="0.15">
      <c r="A246">
        <v>241</v>
      </c>
      <c r="B246" s="289">
        <f>実施計画様式!AD315</f>
        <v>0</v>
      </c>
      <c r="C246">
        <f t="shared" si="9"/>
        <v>0</v>
      </c>
      <c r="D246">
        <f t="shared" si="10"/>
        <v>0</v>
      </c>
      <c r="E246" t="str">
        <f t="shared" si="11"/>
        <v/>
      </c>
      <c r="K246">
        <v>241</v>
      </c>
    </row>
    <row r="247" spans="1:11" ht="17.25" x14ac:dyDescent="0.15">
      <c r="A247">
        <v>242</v>
      </c>
      <c r="B247" s="289">
        <f>実施計画様式!AD316</f>
        <v>0</v>
      </c>
      <c r="C247">
        <f t="shared" si="9"/>
        <v>0</v>
      </c>
      <c r="D247">
        <f t="shared" si="10"/>
        <v>0</v>
      </c>
      <c r="E247" t="str">
        <f t="shared" si="11"/>
        <v/>
      </c>
      <c r="K247">
        <v>242</v>
      </c>
    </row>
    <row r="248" spans="1:11" ht="17.25" x14ac:dyDescent="0.15">
      <c r="A248">
        <v>243</v>
      </c>
      <c r="B248" s="289">
        <f>実施計画様式!AD317</f>
        <v>0</v>
      </c>
      <c r="C248">
        <f t="shared" si="9"/>
        <v>0</v>
      </c>
      <c r="D248">
        <f t="shared" si="10"/>
        <v>0</v>
      </c>
      <c r="E248" t="str">
        <f t="shared" si="11"/>
        <v/>
      </c>
      <c r="K248">
        <v>243</v>
      </c>
    </row>
    <row r="249" spans="1:11" ht="17.25" x14ac:dyDescent="0.15">
      <c r="A249">
        <v>244</v>
      </c>
      <c r="B249" s="289">
        <f>実施計画様式!AD318</f>
        <v>0</v>
      </c>
      <c r="C249">
        <f t="shared" si="9"/>
        <v>0</v>
      </c>
      <c r="D249">
        <f t="shared" si="10"/>
        <v>0</v>
      </c>
      <c r="E249" t="str">
        <f t="shared" si="11"/>
        <v/>
      </c>
      <c r="K249">
        <v>244</v>
      </c>
    </row>
    <row r="250" spans="1:11" ht="17.25" x14ac:dyDescent="0.15">
      <c r="A250">
        <v>245</v>
      </c>
      <c r="B250" s="289">
        <f>実施計画様式!AD319</f>
        <v>0</v>
      </c>
      <c r="C250">
        <f t="shared" si="9"/>
        <v>0</v>
      </c>
      <c r="D250">
        <f t="shared" si="10"/>
        <v>0</v>
      </c>
      <c r="E250" t="str">
        <f t="shared" si="11"/>
        <v/>
      </c>
      <c r="K250">
        <v>245</v>
      </c>
    </row>
    <row r="251" spans="1:11" ht="17.25" x14ac:dyDescent="0.15">
      <c r="A251">
        <v>246</v>
      </c>
      <c r="B251" s="289">
        <f>実施計画様式!AD320</f>
        <v>0</v>
      </c>
      <c r="C251">
        <f t="shared" si="9"/>
        <v>0</v>
      </c>
      <c r="D251">
        <f t="shared" si="10"/>
        <v>0</v>
      </c>
      <c r="E251" t="str">
        <f t="shared" si="11"/>
        <v/>
      </c>
      <c r="K251">
        <v>246</v>
      </c>
    </row>
    <row r="252" spans="1:11" ht="17.25" x14ac:dyDescent="0.15">
      <c r="A252">
        <v>247</v>
      </c>
      <c r="B252" s="289">
        <f>実施計画様式!AD321</f>
        <v>0</v>
      </c>
      <c r="C252">
        <f t="shared" si="9"/>
        <v>0</v>
      </c>
      <c r="D252">
        <f t="shared" si="10"/>
        <v>0</v>
      </c>
      <c r="E252" t="str">
        <f t="shared" si="11"/>
        <v/>
      </c>
      <c r="K252">
        <v>247</v>
      </c>
    </row>
    <row r="253" spans="1:11" ht="17.25" x14ac:dyDescent="0.15">
      <c r="A253">
        <v>248</v>
      </c>
      <c r="B253" s="289">
        <f>実施計画様式!AD322</f>
        <v>0</v>
      </c>
      <c r="C253">
        <f t="shared" si="9"/>
        <v>0</v>
      </c>
      <c r="D253">
        <f t="shared" si="10"/>
        <v>0</v>
      </c>
      <c r="E253" t="str">
        <f t="shared" si="11"/>
        <v/>
      </c>
      <c r="K253">
        <v>248</v>
      </c>
    </row>
    <row r="254" spans="1:11" ht="17.25" x14ac:dyDescent="0.15">
      <c r="A254">
        <v>249</v>
      </c>
      <c r="B254" s="289">
        <f>実施計画様式!AD323</f>
        <v>0</v>
      </c>
      <c r="C254">
        <f t="shared" si="9"/>
        <v>0</v>
      </c>
      <c r="D254">
        <f t="shared" si="10"/>
        <v>0</v>
      </c>
      <c r="E254" t="str">
        <f t="shared" si="11"/>
        <v/>
      </c>
      <c r="K254">
        <v>249</v>
      </c>
    </row>
    <row r="255" spans="1:11" ht="17.25" x14ac:dyDescent="0.15">
      <c r="A255">
        <v>250</v>
      </c>
      <c r="B255" s="289">
        <f>実施計画様式!AD324</f>
        <v>0</v>
      </c>
      <c r="C255">
        <f t="shared" si="9"/>
        <v>0</v>
      </c>
      <c r="D255">
        <f t="shared" si="10"/>
        <v>0</v>
      </c>
      <c r="E255" t="str">
        <f t="shared" si="11"/>
        <v/>
      </c>
      <c r="K255">
        <v>250</v>
      </c>
    </row>
    <row r="256" spans="1:11" ht="17.25" x14ac:dyDescent="0.15">
      <c r="A256">
        <v>251</v>
      </c>
      <c r="B256" s="289">
        <f>実施計画様式!AD325</f>
        <v>0</v>
      </c>
      <c r="C256">
        <f t="shared" si="9"/>
        <v>0</v>
      </c>
      <c r="D256">
        <f t="shared" si="10"/>
        <v>0</v>
      </c>
      <c r="E256" t="str">
        <f t="shared" si="11"/>
        <v/>
      </c>
      <c r="K256">
        <v>251</v>
      </c>
    </row>
    <row r="257" spans="1:11" ht="17.25" x14ac:dyDescent="0.15">
      <c r="A257">
        <v>252</v>
      </c>
      <c r="B257" s="289">
        <f>実施計画様式!AD326</f>
        <v>0</v>
      </c>
      <c r="C257">
        <f t="shared" si="9"/>
        <v>0</v>
      </c>
      <c r="D257">
        <f t="shared" si="10"/>
        <v>0</v>
      </c>
      <c r="E257" t="str">
        <f t="shared" si="11"/>
        <v/>
      </c>
      <c r="K257">
        <v>252</v>
      </c>
    </row>
    <row r="258" spans="1:11" ht="17.25" x14ac:dyDescent="0.15">
      <c r="A258">
        <v>253</v>
      </c>
      <c r="B258" s="289">
        <f>実施計画様式!AD327</f>
        <v>0</v>
      </c>
      <c r="C258">
        <f t="shared" si="9"/>
        <v>0</v>
      </c>
      <c r="D258">
        <f t="shared" si="10"/>
        <v>0</v>
      </c>
      <c r="E258" t="str">
        <f t="shared" si="11"/>
        <v/>
      </c>
      <c r="K258">
        <v>253</v>
      </c>
    </row>
    <row r="259" spans="1:11" ht="17.25" x14ac:dyDescent="0.15">
      <c r="A259">
        <v>254</v>
      </c>
      <c r="B259" s="289">
        <f>実施計画様式!AD328</f>
        <v>0</v>
      </c>
      <c r="C259">
        <f t="shared" si="9"/>
        <v>0</v>
      </c>
      <c r="D259">
        <f t="shared" si="10"/>
        <v>0</v>
      </c>
      <c r="E259" t="str">
        <f t="shared" si="11"/>
        <v/>
      </c>
      <c r="K259">
        <v>254</v>
      </c>
    </row>
    <row r="260" spans="1:11" ht="17.25" x14ac:dyDescent="0.15">
      <c r="A260">
        <v>255</v>
      </c>
      <c r="B260" s="289">
        <f>実施計画様式!AD329</f>
        <v>0</v>
      </c>
      <c r="C260">
        <f t="shared" si="9"/>
        <v>0</v>
      </c>
      <c r="D260">
        <f t="shared" si="10"/>
        <v>0</v>
      </c>
      <c r="E260" t="str">
        <f t="shared" si="11"/>
        <v/>
      </c>
      <c r="K260">
        <v>255</v>
      </c>
    </row>
    <row r="261" spans="1:11" ht="17.25" x14ac:dyDescent="0.15">
      <c r="A261">
        <v>256</v>
      </c>
      <c r="B261" s="289">
        <f>実施計画様式!AD330</f>
        <v>0</v>
      </c>
      <c r="C261">
        <f t="shared" si="9"/>
        <v>0</v>
      </c>
      <c r="D261">
        <f t="shared" si="10"/>
        <v>0</v>
      </c>
      <c r="E261" t="str">
        <f t="shared" si="11"/>
        <v/>
      </c>
      <c r="K261">
        <v>256</v>
      </c>
    </row>
    <row r="262" spans="1:11" ht="17.25" x14ac:dyDescent="0.15">
      <c r="A262">
        <v>257</v>
      </c>
      <c r="B262" s="289">
        <f>実施計画様式!AD331</f>
        <v>0</v>
      </c>
      <c r="C262">
        <f t="shared" si="9"/>
        <v>0</v>
      </c>
      <c r="D262">
        <f t="shared" si="10"/>
        <v>0</v>
      </c>
      <c r="E262" t="str">
        <f t="shared" si="11"/>
        <v/>
      </c>
      <c r="K262">
        <v>257</v>
      </c>
    </row>
    <row r="263" spans="1:11" ht="17.25" x14ac:dyDescent="0.15">
      <c r="A263">
        <v>258</v>
      </c>
      <c r="B263" s="289">
        <f>実施計画様式!AD332</f>
        <v>0</v>
      </c>
      <c r="C263">
        <f t="shared" ref="C263:C326" si="12">IF(B263="○",1,0)</f>
        <v>0</v>
      </c>
      <c r="D263">
        <f t="shared" ref="D263:D326" si="13">A263*C263</f>
        <v>0</v>
      </c>
      <c r="E263" t="str">
        <f t="shared" ref="E263:E326" si="14">IFERROR(VLOOKUP(D263,$K$6:$K$405,1,FALSE),"")</f>
        <v/>
      </c>
      <c r="K263">
        <v>258</v>
      </c>
    </row>
    <row r="264" spans="1:11" ht="17.25" x14ac:dyDescent="0.15">
      <c r="A264">
        <v>259</v>
      </c>
      <c r="B264" s="289">
        <f>実施計画様式!AD333</f>
        <v>0</v>
      </c>
      <c r="C264">
        <f t="shared" si="12"/>
        <v>0</v>
      </c>
      <c r="D264">
        <f t="shared" si="13"/>
        <v>0</v>
      </c>
      <c r="E264" t="str">
        <f t="shared" si="14"/>
        <v/>
      </c>
      <c r="K264">
        <v>259</v>
      </c>
    </row>
    <row r="265" spans="1:11" ht="17.25" x14ac:dyDescent="0.15">
      <c r="A265">
        <v>260</v>
      </c>
      <c r="B265" s="289">
        <f>実施計画様式!AD334</f>
        <v>0</v>
      </c>
      <c r="C265">
        <f t="shared" si="12"/>
        <v>0</v>
      </c>
      <c r="D265">
        <f t="shared" si="13"/>
        <v>0</v>
      </c>
      <c r="E265" t="str">
        <f t="shared" si="14"/>
        <v/>
      </c>
      <c r="K265">
        <v>260</v>
      </c>
    </row>
    <row r="266" spans="1:11" ht="17.25" x14ac:dyDescent="0.15">
      <c r="A266">
        <v>261</v>
      </c>
      <c r="B266" s="289">
        <f>実施計画様式!AD335</f>
        <v>0</v>
      </c>
      <c r="C266">
        <f t="shared" si="12"/>
        <v>0</v>
      </c>
      <c r="D266">
        <f t="shared" si="13"/>
        <v>0</v>
      </c>
      <c r="E266" t="str">
        <f t="shared" si="14"/>
        <v/>
      </c>
      <c r="K266">
        <v>261</v>
      </c>
    </row>
    <row r="267" spans="1:11" ht="17.25" x14ac:dyDescent="0.15">
      <c r="A267">
        <v>262</v>
      </c>
      <c r="B267" s="289">
        <f>実施計画様式!AD336</f>
        <v>0</v>
      </c>
      <c r="C267">
        <f t="shared" si="12"/>
        <v>0</v>
      </c>
      <c r="D267">
        <f t="shared" si="13"/>
        <v>0</v>
      </c>
      <c r="E267" t="str">
        <f t="shared" si="14"/>
        <v/>
      </c>
      <c r="K267">
        <v>262</v>
      </c>
    </row>
    <row r="268" spans="1:11" ht="17.25" x14ac:dyDescent="0.15">
      <c r="A268">
        <v>263</v>
      </c>
      <c r="B268" s="289">
        <f>実施計画様式!AD337</f>
        <v>0</v>
      </c>
      <c r="C268">
        <f t="shared" si="12"/>
        <v>0</v>
      </c>
      <c r="D268">
        <f t="shared" si="13"/>
        <v>0</v>
      </c>
      <c r="E268" t="str">
        <f t="shared" si="14"/>
        <v/>
      </c>
      <c r="K268">
        <v>263</v>
      </c>
    </row>
    <row r="269" spans="1:11" ht="17.25" x14ac:dyDescent="0.15">
      <c r="A269">
        <v>264</v>
      </c>
      <c r="B269" s="289">
        <f>実施計画様式!AD338</f>
        <v>0</v>
      </c>
      <c r="C269">
        <f t="shared" si="12"/>
        <v>0</v>
      </c>
      <c r="D269">
        <f t="shared" si="13"/>
        <v>0</v>
      </c>
      <c r="E269" t="str">
        <f t="shared" si="14"/>
        <v/>
      </c>
      <c r="K269">
        <v>264</v>
      </c>
    </row>
    <row r="270" spans="1:11" ht="17.25" x14ac:dyDescent="0.15">
      <c r="A270">
        <v>265</v>
      </c>
      <c r="B270" s="289">
        <f>実施計画様式!AD339</f>
        <v>0</v>
      </c>
      <c r="C270">
        <f t="shared" si="12"/>
        <v>0</v>
      </c>
      <c r="D270">
        <f t="shared" si="13"/>
        <v>0</v>
      </c>
      <c r="E270" t="str">
        <f t="shared" si="14"/>
        <v/>
      </c>
      <c r="K270">
        <v>265</v>
      </c>
    </row>
    <row r="271" spans="1:11" ht="17.25" x14ac:dyDescent="0.15">
      <c r="A271">
        <v>266</v>
      </c>
      <c r="B271" s="289">
        <f>実施計画様式!AD340</f>
        <v>0</v>
      </c>
      <c r="C271">
        <f t="shared" si="12"/>
        <v>0</v>
      </c>
      <c r="D271">
        <f t="shared" si="13"/>
        <v>0</v>
      </c>
      <c r="E271" t="str">
        <f t="shared" si="14"/>
        <v/>
      </c>
      <c r="K271">
        <v>266</v>
      </c>
    </row>
    <row r="272" spans="1:11" ht="17.25" x14ac:dyDescent="0.15">
      <c r="A272">
        <v>267</v>
      </c>
      <c r="B272" s="289">
        <f>実施計画様式!AD341</f>
        <v>0</v>
      </c>
      <c r="C272">
        <f t="shared" si="12"/>
        <v>0</v>
      </c>
      <c r="D272">
        <f t="shared" si="13"/>
        <v>0</v>
      </c>
      <c r="E272" t="str">
        <f t="shared" si="14"/>
        <v/>
      </c>
      <c r="K272">
        <v>267</v>
      </c>
    </row>
    <row r="273" spans="1:11" ht="17.25" x14ac:dyDescent="0.15">
      <c r="A273">
        <v>268</v>
      </c>
      <c r="B273" s="289">
        <f>実施計画様式!AD342</f>
        <v>0</v>
      </c>
      <c r="C273">
        <f t="shared" si="12"/>
        <v>0</v>
      </c>
      <c r="D273">
        <f t="shared" si="13"/>
        <v>0</v>
      </c>
      <c r="E273" t="str">
        <f t="shared" si="14"/>
        <v/>
      </c>
      <c r="K273">
        <v>268</v>
      </c>
    </row>
    <row r="274" spans="1:11" ht="17.25" x14ac:dyDescent="0.15">
      <c r="A274">
        <v>269</v>
      </c>
      <c r="B274" s="289">
        <f>実施計画様式!AD343</f>
        <v>0</v>
      </c>
      <c r="C274">
        <f t="shared" si="12"/>
        <v>0</v>
      </c>
      <c r="D274">
        <f t="shared" si="13"/>
        <v>0</v>
      </c>
      <c r="E274" t="str">
        <f t="shared" si="14"/>
        <v/>
      </c>
      <c r="K274">
        <v>269</v>
      </c>
    </row>
    <row r="275" spans="1:11" ht="17.25" x14ac:dyDescent="0.15">
      <c r="A275">
        <v>270</v>
      </c>
      <c r="B275" s="289">
        <f>実施計画様式!AD344</f>
        <v>0</v>
      </c>
      <c r="C275">
        <f t="shared" si="12"/>
        <v>0</v>
      </c>
      <c r="D275">
        <f t="shared" si="13"/>
        <v>0</v>
      </c>
      <c r="E275" t="str">
        <f t="shared" si="14"/>
        <v/>
      </c>
      <c r="K275">
        <v>270</v>
      </c>
    </row>
    <row r="276" spans="1:11" ht="17.25" x14ac:dyDescent="0.15">
      <c r="A276">
        <v>271</v>
      </c>
      <c r="B276" s="289">
        <f>実施計画様式!AD345</f>
        <v>0</v>
      </c>
      <c r="C276">
        <f t="shared" si="12"/>
        <v>0</v>
      </c>
      <c r="D276">
        <f t="shared" si="13"/>
        <v>0</v>
      </c>
      <c r="E276" t="str">
        <f t="shared" si="14"/>
        <v/>
      </c>
      <c r="K276">
        <v>271</v>
      </c>
    </row>
    <row r="277" spans="1:11" ht="17.25" x14ac:dyDescent="0.15">
      <c r="A277">
        <v>272</v>
      </c>
      <c r="B277" s="289">
        <f>実施計画様式!AD346</f>
        <v>0</v>
      </c>
      <c r="C277">
        <f t="shared" si="12"/>
        <v>0</v>
      </c>
      <c r="D277">
        <f t="shared" si="13"/>
        <v>0</v>
      </c>
      <c r="E277" t="str">
        <f t="shared" si="14"/>
        <v/>
      </c>
      <c r="K277">
        <v>272</v>
      </c>
    </row>
    <row r="278" spans="1:11" ht="17.25" x14ac:dyDescent="0.15">
      <c r="A278">
        <v>273</v>
      </c>
      <c r="B278" s="289">
        <f>実施計画様式!AD347</f>
        <v>0</v>
      </c>
      <c r="C278">
        <f t="shared" si="12"/>
        <v>0</v>
      </c>
      <c r="D278">
        <f t="shared" si="13"/>
        <v>0</v>
      </c>
      <c r="E278" t="str">
        <f t="shared" si="14"/>
        <v/>
      </c>
      <c r="K278">
        <v>273</v>
      </c>
    </row>
    <row r="279" spans="1:11" ht="17.25" x14ac:dyDescent="0.15">
      <c r="A279">
        <v>274</v>
      </c>
      <c r="B279" s="289">
        <f>実施計画様式!AD348</f>
        <v>0</v>
      </c>
      <c r="C279">
        <f t="shared" si="12"/>
        <v>0</v>
      </c>
      <c r="D279">
        <f t="shared" si="13"/>
        <v>0</v>
      </c>
      <c r="E279" t="str">
        <f t="shared" si="14"/>
        <v/>
      </c>
      <c r="K279">
        <v>274</v>
      </c>
    </row>
    <row r="280" spans="1:11" ht="17.25" x14ac:dyDescent="0.15">
      <c r="A280">
        <v>275</v>
      </c>
      <c r="B280" s="289">
        <f>実施計画様式!AD349</f>
        <v>0</v>
      </c>
      <c r="C280">
        <f t="shared" si="12"/>
        <v>0</v>
      </c>
      <c r="D280">
        <f t="shared" si="13"/>
        <v>0</v>
      </c>
      <c r="E280" t="str">
        <f t="shared" si="14"/>
        <v/>
      </c>
      <c r="K280">
        <v>275</v>
      </c>
    </row>
    <row r="281" spans="1:11" ht="17.25" x14ac:dyDescent="0.15">
      <c r="A281">
        <v>276</v>
      </c>
      <c r="B281" s="289">
        <f>実施計画様式!AD350</f>
        <v>0</v>
      </c>
      <c r="C281">
        <f t="shared" si="12"/>
        <v>0</v>
      </c>
      <c r="D281">
        <f t="shared" si="13"/>
        <v>0</v>
      </c>
      <c r="E281" t="str">
        <f t="shared" si="14"/>
        <v/>
      </c>
      <c r="K281">
        <v>276</v>
      </c>
    </row>
    <row r="282" spans="1:11" ht="17.25" x14ac:dyDescent="0.15">
      <c r="A282">
        <v>277</v>
      </c>
      <c r="B282" s="289">
        <f>実施計画様式!AD351</f>
        <v>0</v>
      </c>
      <c r="C282">
        <f t="shared" si="12"/>
        <v>0</v>
      </c>
      <c r="D282">
        <f t="shared" si="13"/>
        <v>0</v>
      </c>
      <c r="E282" t="str">
        <f t="shared" si="14"/>
        <v/>
      </c>
      <c r="K282">
        <v>277</v>
      </c>
    </row>
    <row r="283" spans="1:11" ht="17.25" x14ac:dyDescent="0.15">
      <c r="A283">
        <v>278</v>
      </c>
      <c r="B283" s="289">
        <f>実施計画様式!AD352</f>
        <v>0</v>
      </c>
      <c r="C283">
        <f t="shared" si="12"/>
        <v>0</v>
      </c>
      <c r="D283">
        <f t="shared" si="13"/>
        <v>0</v>
      </c>
      <c r="E283" t="str">
        <f t="shared" si="14"/>
        <v/>
      </c>
      <c r="K283">
        <v>278</v>
      </c>
    </row>
    <row r="284" spans="1:11" ht="17.25" x14ac:dyDescent="0.15">
      <c r="A284">
        <v>279</v>
      </c>
      <c r="B284" s="289">
        <f>実施計画様式!AD353</f>
        <v>0</v>
      </c>
      <c r="C284">
        <f t="shared" si="12"/>
        <v>0</v>
      </c>
      <c r="D284">
        <f t="shared" si="13"/>
        <v>0</v>
      </c>
      <c r="E284" t="str">
        <f t="shared" si="14"/>
        <v/>
      </c>
      <c r="K284">
        <v>279</v>
      </c>
    </row>
    <row r="285" spans="1:11" ht="17.25" x14ac:dyDescent="0.15">
      <c r="A285">
        <v>280</v>
      </c>
      <c r="B285" s="289">
        <f>実施計画様式!AD354</f>
        <v>0</v>
      </c>
      <c r="C285">
        <f t="shared" si="12"/>
        <v>0</v>
      </c>
      <c r="D285">
        <f t="shared" si="13"/>
        <v>0</v>
      </c>
      <c r="E285" t="str">
        <f t="shared" si="14"/>
        <v/>
      </c>
      <c r="K285">
        <v>280</v>
      </c>
    </row>
    <row r="286" spans="1:11" ht="17.25" x14ac:dyDescent="0.15">
      <c r="A286">
        <v>281</v>
      </c>
      <c r="B286" s="289">
        <f>実施計画様式!AD355</f>
        <v>0</v>
      </c>
      <c r="C286">
        <f t="shared" si="12"/>
        <v>0</v>
      </c>
      <c r="D286">
        <f t="shared" si="13"/>
        <v>0</v>
      </c>
      <c r="E286" t="str">
        <f t="shared" si="14"/>
        <v/>
      </c>
      <c r="K286">
        <v>281</v>
      </c>
    </row>
    <row r="287" spans="1:11" ht="17.25" x14ac:dyDescent="0.15">
      <c r="A287">
        <v>282</v>
      </c>
      <c r="B287" s="289">
        <f>実施計画様式!AD356</f>
        <v>0</v>
      </c>
      <c r="C287">
        <f t="shared" si="12"/>
        <v>0</v>
      </c>
      <c r="D287">
        <f t="shared" si="13"/>
        <v>0</v>
      </c>
      <c r="E287" t="str">
        <f t="shared" si="14"/>
        <v/>
      </c>
      <c r="K287">
        <v>282</v>
      </c>
    </row>
    <row r="288" spans="1:11" ht="17.25" x14ac:dyDescent="0.15">
      <c r="A288">
        <v>283</v>
      </c>
      <c r="B288" s="289">
        <f>実施計画様式!AD357</f>
        <v>0</v>
      </c>
      <c r="C288">
        <f t="shared" si="12"/>
        <v>0</v>
      </c>
      <c r="D288">
        <f t="shared" si="13"/>
        <v>0</v>
      </c>
      <c r="E288" t="str">
        <f t="shared" si="14"/>
        <v/>
      </c>
      <c r="K288">
        <v>283</v>
      </c>
    </row>
    <row r="289" spans="1:11" ht="17.25" x14ac:dyDescent="0.15">
      <c r="A289">
        <v>284</v>
      </c>
      <c r="B289" s="289">
        <f>実施計画様式!AD358</f>
        <v>0</v>
      </c>
      <c r="C289">
        <f t="shared" si="12"/>
        <v>0</v>
      </c>
      <c r="D289">
        <f t="shared" si="13"/>
        <v>0</v>
      </c>
      <c r="E289" t="str">
        <f t="shared" si="14"/>
        <v/>
      </c>
      <c r="K289">
        <v>284</v>
      </c>
    </row>
    <row r="290" spans="1:11" ht="17.25" x14ac:dyDescent="0.15">
      <c r="A290">
        <v>285</v>
      </c>
      <c r="B290" s="289">
        <f>実施計画様式!AD359</f>
        <v>0</v>
      </c>
      <c r="C290">
        <f t="shared" si="12"/>
        <v>0</v>
      </c>
      <c r="D290">
        <f t="shared" si="13"/>
        <v>0</v>
      </c>
      <c r="E290" t="str">
        <f t="shared" si="14"/>
        <v/>
      </c>
      <c r="K290">
        <v>285</v>
      </c>
    </row>
    <row r="291" spans="1:11" ht="17.25" x14ac:dyDescent="0.15">
      <c r="A291">
        <v>286</v>
      </c>
      <c r="B291" s="289">
        <f>実施計画様式!AD360</f>
        <v>0</v>
      </c>
      <c r="C291">
        <f t="shared" si="12"/>
        <v>0</v>
      </c>
      <c r="D291">
        <f t="shared" si="13"/>
        <v>0</v>
      </c>
      <c r="E291" t="str">
        <f t="shared" si="14"/>
        <v/>
      </c>
      <c r="K291">
        <v>286</v>
      </c>
    </row>
    <row r="292" spans="1:11" ht="17.25" x14ac:dyDescent="0.15">
      <c r="A292">
        <v>287</v>
      </c>
      <c r="B292" s="289">
        <f>実施計画様式!AD361</f>
        <v>0</v>
      </c>
      <c r="C292">
        <f t="shared" si="12"/>
        <v>0</v>
      </c>
      <c r="D292">
        <f t="shared" si="13"/>
        <v>0</v>
      </c>
      <c r="E292" t="str">
        <f t="shared" si="14"/>
        <v/>
      </c>
      <c r="K292">
        <v>287</v>
      </c>
    </row>
    <row r="293" spans="1:11" ht="17.25" x14ac:dyDescent="0.15">
      <c r="A293">
        <v>288</v>
      </c>
      <c r="B293" s="289">
        <f>実施計画様式!AD362</f>
        <v>0</v>
      </c>
      <c r="C293">
        <f t="shared" si="12"/>
        <v>0</v>
      </c>
      <c r="D293">
        <f t="shared" si="13"/>
        <v>0</v>
      </c>
      <c r="E293" t="str">
        <f t="shared" si="14"/>
        <v/>
      </c>
      <c r="K293">
        <v>288</v>
      </c>
    </row>
    <row r="294" spans="1:11" ht="17.25" x14ac:dyDescent="0.15">
      <c r="A294">
        <v>289</v>
      </c>
      <c r="B294" s="289">
        <f>実施計画様式!AD363</f>
        <v>0</v>
      </c>
      <c r="C294">
        <f t="shared" si="12"/>
        <v>0</v>
      </c>
      <c r="D294">
        <f t="shared" si="13"/>
        <v>0</v>
      </c>
      <c r="E294" t="str">
        <f t="shared" si="14"/>
        <v/>
      </c>
      <c r="K294">
        <v>289</v>
      </c>
    </row>
    <row r="295" spans="1:11" ht="17.25" x14ac:dyDescent="0.15">
      <c r="A295">
        <v>290</v>
      </c>
      <c r="B295" s="289">
        <f>実施計画様式!AD364</f>
        <v>0</v>
      </c>
      <c r="C295">
        <f t="shared" si="12"/>
        <v>0</v>
      </c>
      <c r="D295">
        <f t="shared" si="13"/>
        <v>0</v>
      </c>
      <c r="E295" t="str">
        <f t="shared" si="14"/>
        <v/>
      </c>
      <c r="K295">
        <v>290</v>
      </c>
    </row>
    <row r="296" spans="1:11" ht="17.25" x14ac:dyDescent="0.15">
      <c r="A296">
        <v>291</v>
      </c>
      <c r="B296" s="289">
        <f>実施計画様式!AD365</f>
        <v>0</v>
      </c>
      <c r="C296">
        <f t="shared" si="12"/>
        <v>0</v>
      </c>
      <c r="D296">
        <f t="shared" si="13"/>
        <v>0</v>
      </c>
      <c r="E296" t="str">
        <f t="shared" si="14"/>
        <v/>
      </c>
      <c r="K296">
        <v>291</v>
      </c>
    </row>
    <row r="297" spans="1:11" ht="17.25" x14ac:dyDescent="0.15">
      <c r="A297">
        <v>292</v>
      </c>
      <c r="B297" s="289">
        <f>実施計画様式!AD366</f>
        <v>0</v>
      </c>
      <c r="C297">
        <f t="shared" si="12"/>
        <v>0</v>
      </c>
      <c r="D297">
        <f t="shared" si="13"/>
        <v>0</v>
      </c>
      <c r="E297" t="str">
        <f t="shared" si="14"/>
        <v/>
      </c>
      <c r="K297">
        <v>292</v>
      </c>
    </row>
    <row r="298" spans="1:11" ht="17.25" x14ac:dyDescent="0.15">
      <c r="A298">
        <v>293</v>
      </c>
      <c r="B298" s="289">
        <f>実施計画様式!AD367</f>
        <v>0</v>
      </c>
      <c r="C298">
        <f t="shared" si="12"/>
        <v>0</v>
      </c>
      <c r="D298">
        <f t="shared" si="13"/>
        <v>0</v>
      </c>
      <c r="E298" t="str">
        <f t="shared" si="14"/>
        <v/>
      </c>
      <c r="K298">
        <v>293</v>
      </c>
    </row>
    <row r="299" spans="1:11" ht="17.25" x14ac:dyDescent="0.15">
      <c r="A299">
        <v>294</v>
      </c>
      <c r="B299" s="289">
        <f>実施計画様式!AD368</f>
        <v>0</v>
      </c>
      <c r="C299">
        <f t="shared" si="12"/>
        <v>0</v>
      </c>
      <c r="D299">
        <f t="shared" si="13"/>
        <v>0</v>
      </c>
      <c r="E299" t="str">
        <f t="shared" si="14"/>
        <v/>
      </c>
      <c r="K299">
        <v>294</v>
      </c>
    </row>
    <row r="300" spans="1:11" ht="17.25" x14ac:dyDescent="0.15">
      <c r="A300">
        <v>295</v>
      </c>
      <c r="B300" s="289">
        <f>実施計画様式!AD369</f>
        <v>0</v>
      </c>
      <c r="C300">
        <f t="shared" si="12"/>
        <v>0</v>
      </c>
      <c r="D300">
        <f t="shared" si="13"/>
        <v>0</v>
      </c>
      <c r="E300" t="str">
        <f t="shared" si="14"/>
        <v/>
      </c>
      <c r="K300">
        <v>295</v>
      </c>
    </row>
    <row r="301" spans="1:11" ht="17.25" x14ac:dyDescent="0.15">
      <c r="A301">
        <v>296</v>
      </c>
      <c r="B301" s="289">
        <f>実施計画様式!AD370</f>
        <v>0</v>
      </c>
      <c r="C301">
        <f t="shared" si="12"/>
        <v>0</v>
      </c>
      <c r="D301">
        <f t="shared" si="13"/>
        <v>0</v>
      </c>
      <c r="E301" t="str">
        <f t="shared" si="14"/>
        <v/>
      </c>
      <c r="K301">
        <v>296</v>
      </c>
    </row>
    <row r="302" spans="1:11" ht="17.25" x14ac:dyDescent="0.15">
      <c r="A302">
        <v>297</v>
      </c>
      <c r="B302" s="289">
        <f>実施計画様式!AD371</f>
        <v>0</v>
      </c>
      <c r="C302">
        <f t="shared" si="12"/>
        <v>0</v>
      </c>
      <c r="D302">
        <f t="shared" si="13"/>
        <v>0</v>
      </c>
      <c r="E302" t="str">
        <f t="shared" si="14"/>
        <v/>
      </c>
      <c r="K302">
        <v>297</v>
      </c>
    </row>
    <row r="303" spans="1:11" ht="17.25" x14ac:dyDescent="0.15">
      <c r="A303">
        <v>298</v>
      </c>
      <c r="B303" s="289">
        <f>実施計画様式!AD372</f>
        <v>0</v>
      </c>
      <c r="C303">
        <f t="shared" si="12"/>
        <v>0</v>
      </c>
      <c r="D303">
        <f t="shared" si="13"/>
        <v>0</v>
      </c>
      <c r="E303" t="str">
        <f t="shared" si="14"/>
        <v/>
      </c>
      <c r="K303">
        <v>298</v>
      </c>
    </row>
    <row r="304" spans="1:11" ht="17.25" x14ac:dyDescent="0.15">
      <c r="A304">
        <v>299</v>
      </c>
      <c r="B304" s="289">
        <f>実施計画様式!AD373</f>
        <v>0</v>
      </c>
      <c r="C304">
        <f t="shared" si="12"/>
        <v>0</v>
      </c>
      <c r="D304">
        <f t="shared" si="13"/>
        <v>0</v>
      </c>
      <c r="E304" t="str">
        <f t="shared" si="14"/>
        <v/>
      </c>
      <c r="K304">
        <v>299</v>
      </c>
    </row>
    <row r="305" spans="1:11" ht="17.25" x14ac:dyDescent="0.15">
      <c r="A305">
        <v>300</v>
      </c>
      <c r="B305" s="289">
        <f>実施計画様式!AD374</f>
        <v>0</v>
      </c>
      <c r="C305">
        <f t="shared" si="12"/>
        <v>0</v>
      </c>
      <c r="D305">
        <f t="shared" si="13"/>
        <v>0</v>
      </c>
      <c r="E305" t="str">
        <f t="shared" si="14"/>
        <v/>
      </c>
      <c r="K305">
        <v>300</v>
      </c>
    </row>
    <row r="306" spans="1:11" ht="17.25" x14ac:dyDescent="0.15">
      <c r="A306">
        <v>301</v>
      </c>
      <c r="B306" s="289">
        <f>実施計画様式!AD375</f>
        <v>0</v>
      </c>
      <c r="C306">
        <f t="shared" si="12"/>
        <v>0</v>
      </c>
      <c r="D306">
        <f t="shared" si="13"/>
        <v>0</v>
      </c>
      <c r="E306" t="str">
        <f t="shared" si="14"/>
        <v/>
      </c>
      <c r="K306">
        <v>301</v>
      </c>
    </row>
    <row r="307" spans="1:11" ht="17.25" x14ac:dyDescent="0.15">
      <c r="A307">
        <v>302</v>
      </c>
      <c r="B307" s="289">
        <f>実施計画様式!AD376</f>
        <v>0</v>
      </c>
      <c r="C307">
        <f t="shared" si="12"/>
        <v>0</v>
      </c>
      <c r="D307">
        <f t="shared" si="13"/>
        <v>0</v>
      </c>
      <c r="E307" t="str">
        <f t="shared" si="14"/>
        <v/>
      </c>
      <c r="K307">
        <v>302</v>
      </c>
    </row>
    <row r="308" spans="1:11" ht="17.25" x14ac:dyDescent="0.15">
      <c r="A308">
        <v>303</v>
      </c>
      <c r="B308" s="289">
        <f>実施計画様式!AD377</f>
        <v>0</v>
      </c>
      <c r="C308">
        <f t="shared" si="12"/>
        <v>0</v>
      </c>
      <c r="D308">
        <f t="shared" si="13"/>
        <v>0</v>
      </c>
      <c r="E308" t="str">
        <f t="shared" si="14"/>
        <v/>
      </c>
      <c r="K308">
        <v>303</v>
      </c>
    </row>
    <row r="309" spans="1:11" ht="17.25" x14ac:dyDescent="0.15">
      <c r="A309">
        <v>304</v>
      </c>
      <c r="B309" s="289">
        <f>実施計画様式!AD378</f>
        <v>0</v>
      </c>
      <c r="C309">
        <f t="shared" si="12"/>
        <v>0</v>
      </c>
      <c r="D309">
        <f t="shared" si="13"/>
        <v>0</v>
      </c>
      <c r="E309" t="str">
        <f t="shared" si="14"/>
        <v/>
      </c>
      <c r="K309">
        <v>304</v>
      </c>
    </row>
    <row r="310" spans="1:11" ht="17.25" x14ac:dyDescent="0.15">
      <c r="A310">
        <v>305</v>
      </c>
      <c r="B310" s="289">
        <f>実施計画様式!AD379</f>
        <v>0</v>
      </c>
      <c r="C310">
        <f t="shared" si="12"/>
        <v>0</v>
      </c>
      <c r="D310">
        <f t="shared" si="13"/>
        <v>0</v>
      </c>
      <c r="E310" t="str">
        <f t="shared" si="14"/>
        <v/>
      </c>
      <c r="K310">
        <v>305</v>
      </c>
    </row>
    <row r="311" spans="1:11" ht="17.25" x14ac:dyDescent="0.15">
      <c r="A311">
        <v>306</v>
      </c>
      <c r="B311" s="289">
        <f>実施計画様式!AD380</f>
        <v>0</v>
      </c>
      <c r="C311">
        <f t="shared" si="12"/>
        <v>0</v>
      </c>
      <c r="D311">
        <f t="shared" si="13"/>
        <v>0</v>
      </c>
      <c r="E311" t="str">
        <f t="shared" si="14"/>
        <v/>
      </c>
      <c r="K311">
        <v>306</v>
      </c>
    </row>
    <row r="312" spans="1:11" ht="17.25" x14ac:dyDescent="0.15">
      <c r="A312">
        <v>307</v>
      </c>
      <c r="B312" s="289">
        <f>実施計画様式!AD381</f>
        <v>0</v>
      </c>
      <c r="C312">
        <f t="shared" si="12"/>
        <v>0</v>
      </c>
      <c r="D312">
        <f t="shared" si="13"/>
        <v>0</v>
      </c>
      <c r="E312" t="str">
        <f t="shared" si="14"/>
        <v/>
      </c>
      <c r="K312">
        <v>307</v>
      </c>
    </row>
    <row r="313" spans="1:11" ht="17.25" x14ac:dyDescent="0.15">
      <c r="A313">
        <v>308</v>
      </c>
      <c r="B313" s="289">
        <f>実施計画様式!AD382</f>
        <v>0</v>
      </c>
      <c r="C313">
        <f t="shared" si="12"/>
        <v>0</v>
      </c>
      <c r="D313">
        <f t="shared" si="13"/>
        <v>0</v>
      </c>
      <c r="E313" t="str">
        <f t="shared" si="14"/>
        <v/>
      </c>
      <c r="K313">
        <v>308</v>
      </c>
    </row>
    <row r="314" spans="1:11" ht="17.25" x14ac:dyDescent="0.15">
      <c r="A314">
        <v>309</v>
      </c>
      <c r="B314" s="289">
        <f>実施計画様式!AD383</f>
        <v>0</v>
      </c>
      <c r="C314">
        <f t="shared" si="12"/>
        <v>0</v>
      </c>
      <c r="D314">
        <f t="shared" si="13"/>
        <v>0</v>
      </c>
      <c r="E314" t="str">
        <f t="shared" si="14"/>
        <v/>
      </c>
      <c r="K314">
        <v>309</v>
      </c>
    </row>
    <row r="315" spans="1:11" ht="17.25" x14ac:dyDescent="0.15">
      <c r="A315">
        <v>310</v>
      </c>
      <c r="B315" s="289">
        <f>実施計画様式!AD384</f>
        <v>0</v>
      </c>
      <c r="C315">
        <f t="shared" si="12"/>
        <v>0</v>
      </c>
      <c r="D315">
        <f t="shared" si="13"/>
        <v>0</v>
      </c>
      <c r="E315" t="str">
        <f t="shared" si="14"/>
        <v/>
      </c>
      <c r="K315">
        <v>310</v>
      </c>
    </row>
    <row r="316" spans="1:11" ht="17.25" x14ac:dyDescent="0.15">
      <c r="A316">
        <v>311</v>
      </c>
      <c r="B316" s="289">
        <f>実施計画様式!AD385</f>
        <v>0</v>
      </c>
      <c r="C316">
        <f t="shared" si="12"/>
        <v>0</v>
      </c>
      <c r="D316">
        <f t="shared" si="13"/>
        <v>0</v>
      </c>
      <c r="E316" t="str">
        <f t="shared" si="14"/>
        <v/>
      </c>
      <c r="K316">
        <v>311</v>
      </c>
    </row>
    <row r="317" spans="1:11" ht="17.25" x14ac:dyDescent="0.15">
      <c r="A317">
        <v>312</v>
      </c>
      <c r="B317" s="289">
        <f>実施計画様式!AD386</f>
        <v>0</v>
      </c>
      <c r="C317">
        <f t="shared" si="12"/>
        <v>0</v>
      </c>
      <c r="D317">
        <f t="shared" si="13"/>
        <v>0</v>
      </c>
      <c r="E317" t="str">
        <f t="shared" si="14"/>
        <v/>
      </c>
      <c r="K317">
        <v>312</v>
      </c>
    </row>
    <row r="318" spans="1:11" ht="17.25" x14ac:dyDescent="0.15">
      <c r="A318">
        <v>313</v>
      </c>
      <c r="B318" s="289">
        <f>実施計画様式!AD387</f>
        <v>0</v>
      </c>
      <c r="C318">
        <f t="shared" si="12"/>
        <v>0</v>
      </c>
      <c r="D318">
        <f t="shared" si="13"/>
        <v>0</v>
      </c>
      <c r="E318" t="str">
        <f t="shared" si="14"/>
        <v/>
      </c>
      <c r="K318">
        <v>313</v>
      </c>
    </row>
    <row r="319" spans="1:11" ht="17.25" x14ac:dyDescent="0.15">
      <c r="A319">
        <v>314</v>
      </c>
      <c r="B319" s="289">
        <f>実施計画様式!AD388</f>
        <v>0</v>
      </c>
      <c r="C319">
        <f t="shared" si="12"/>
        <v>0</v>
      </c>
      <c r="D319">
        <f t="shared" si="13"/>
        <v>0</v>
      </c>
      <c r="E319" t="str">
        <f t="shared" si="14"/>
        <v/>
      </c>
      <c r="K319">
        <v>314</v>
      </c>
    </row>
    <row r="320" spans="1:11" ht="17.25" x14ac:dyDescent="0.15">
      <c r="A320">
        <v>315</v>
      </c>
      <c r="B320" s="289">
        <f>実施計画様式!AD389</f>
        <v>0</v>
      </c>
      <c r="C320">
        <f t="shared" si="12"/>
        <v>0</v>
      </c>
      <c r="D320">
        <f t="shared" si="13"/>
        <v>0</v>
      </c>
      <c r="E320" t="str">
        <f t="shared" si="14"/>
        <v/>
      </c>
      <c r="K320">
        <v>315</v>
      </c>
    </row>
    <row r="321" spans="1:11" ht="17.25" x14ac:dyDescent="0.15">
      <c r="A321">
        <v>316</v>
      </c>
      <c r="B321" s="289">
        <f>実施計画様式!AD390</f>
        <v>0</v>
      </c>
      <c r="C321">
        <f t="shared" si="12"/>
        <v>0</v>
      </c>
      <c r="D321">
        <f t="shared" si="13"/>
        <v>0</v>
      </c>
      <c r="E321" t="str">
        <f t="shared" si="14"/>
        <v/>
      </c>
      <c r="K321">
        <v>316</v>
      </c>
    </row>
    <row r="322" spans="1:11" ht="17.25" x14ac:dyDescent="0.15">
      <c r="A322">
        <v>317</v>
      </c>
      <c r="B322" s="289">
        <f>実施計画様式!AD391</f>
        <v>0</v>
      </c>
      <c r="C322">
        <f t="shared" si="12"/>
        <v>0</v>
      </c>
      <c r="D322">
        <f t="shared" si="13"/>
        <v>0</v>
      </c>
      <c r="E322" t="str">
        <f t="shared" si="14"/>
        <v/>
      </c>
      <c r="K322">
        <v>317</v>
      </c>
    </row>
    <row r="323" spans="1:11" ht="17.25" x14ac:dyDescent="0.15">
      <c r="A323">
        <v>318</v>
      </c>
      <c r="B323" s="289">
        <f>実施計画様式!AD392</f>
        <v>0</v>
      </c>
      <c r="C323">
        <f t="shared" si="12"/>
        <v>0</v>
      </c>
      <c r="D323">
        <f t="shared" si="13"/>
        <v>0</v>
      </c>
      <c r="E323" t="str">
        <f t="shared" si="14"/>
        <v/>
      </c>
      <c r="K323">
        <v>318</v>
      </c>
    </row>
    <row r="324" spans="1:11" ht="17.25" x14ac:dyDescent="0.15">
      <c r="A324">
        <v>319</v>
      </c>
      <c r="B324" s="289">
        <f>実施計画様式!AD393</f>
        <v>0</v>
      </c>
      <c r="C324">
        <f t="shared" si="12"/>
        <v>0</v>
      </c>
      <c r="D324">
        <f t="shared" si="13"/>
        <v>0</v>
      </c>
      <c r="E324" t="str">
        <f t="shared" si="14"/>
        <v/>
      </c>
      <c r="K324">
        <v>319</v>
      </c>
    </row>
    <row r="325" spans="1:11" ht="17.25" x14ac:dyDescent="0.15">
      <c r="A325">
        <v>320</v>
      </c>
      <c r="B325" s="289">
        <f>実施計画様式!AD394</f>
        <v>0</v>
      </c>
      <c r="C325">
        <f t="shared" si="12"/>
        <v>0</v>
      </c>
      <c r="D325">
        <f t="shared" si="13"/>
        <v>0</v>
      </c>
      <c r="E325" t="str">
        <f t="shared" si="14"/>
        <v/>
      </c>
      <c r="K325">
        <v>320</v>
      </c>
    </row>
    <row r="326" spans="1:11" ht="17.25" x14ac:dyDescent="0.15">
      <c r="A326">
        <v>321</v>
      </c>
      <c r="B326" s="289">
        <f>実施計画様式!AD395</f>
        <v>0</v>
      </c>
      <c r="C326">
        <f t="shared" si="12"/>
        <v>0</v>
      </c>
      <c r="D326">
        <f t="shared" si="13"/>
        <v>0</v>
      </c>
      <c r="E326" t="str">
        <f t="shared" si="14"/>
        <v/>
      </c>
      <c r="K326">
        <v>321</v>
      </c>
    </row>
    <row r="327" spans="1:11" ht="17.25" x14ac:dyDescent="0.15">
      <c r="A327">
        <v>322</v>
      </c>
      <c r="B327" s="289">
        <f>実施計画様式!AD396</f>
        <v>0</v>
      </c>
      <c r="C327">
        <f t="shared" ref="C327:C390" si="15">IF(B327="○",1,0)</f>
        <v>0</v>
      </c>
      <c r="D327">
        <f t="shared" ref="D327:D390" si="16">A327*C327</f>
        <v>0</v>
      </c>
      <c r="E327" t="str">
        <f t="shared" ref="E327:E390" si="17">IFERROR(VLOOKUP(D327,$K$6:$K$405,1,FALSE),"")</f>
        <v/>
      </c>
      <c r="K327">
        <v>322</v>
      </c>
    </row>
    <row r="328" spans="1:11" ht="17.25" x14ac:dyDescent="0.15">
      <c r="A328">
        <v>323</v>
      </c>
      <c r="B328" s="289">
        <f>実施計画様式!AD397</f>
        <v>0</v>
      </c>
      <c r="C328">
        <f t="shared" si="15"/>
        <v>0</v>
      </c>
      <c r="D328">
        <f t="shared" si="16"/>
        <v>0</v>
      </c>
      <c r="E328" t="str">
        <f t="shared" si="17"/>
        <v/>
      </c>
      <c r="K328">
        <v>323</v>
      </c>
    </row>
    <row r="329" spans="1:11" ht="17.25" x14ac:dyDescent="0.15">
      <c r="A329">
        <v>324</v>
      </c>
      <c r="B329" s="289">
        <f>実施計画様式!AD398</f>
        <v>0</v>
      </c>
      <c r="C329">
        <f t="shared" si="15"/>
        <v>0</v>
      </c>
      <c r="D329">
        <f t="shared" si="16"/>
        <v>0</v>
      </c>
      <c r="E329" t="str">
        <f t="shared" si="17"/>
        <v/>
      </c>
      <c r="K329">
        <v>324</v>
      </c>
    </row>
    <row r="330" spans="1:11" ht="17.25" x14ac:dyDescent="0.15">
      <c r="A330">
        <v>325</v>
      </c>
      <c r="B330" s="289">
        <f>実施計画様式!AD399</f>
        <v>0</v>
      </c>
      <c r="C330">
        <f t="shared" si="15"/>
        <v>0</v>
      </c>
      <c r="D330">
        <f t="shared" si="16"/>
        <v>0</v>
      </c>
      <c r="E330" t="str">
        <f t="shared" si="17"/>
        <v/>
      </c>
      <c r="K330">
        <v>325</v>
      </c>
    </row>
    <row r="331" spans="1:11" ht="17.25" x14ac:dyDescent="0.15">
      <c r="A331">
        <v>326</v>
      </c>
      <c r="B331" s="289">
        <f>実施計画様式!AD400</f>
        <v>0</v>
      </c>
      <c r="C331">
        <f t="shared" si="15"/>
        <v>0</v>
      </c>
      <c r="D331">
        <f t="shared" si="16"/>
        <v>0</v>
      </c>
      <c r="E331" t="str">
        <f t="shared" si="17"/>
        <v/>
      </c>
      <c r="K331">
        <v>326</v>
      </c>
    </row>
    <row r="332" spans="1:11" ht="17.25" x14ac:dyDescent="0.15">
      <c r="A332">
        <v>327</v>
      </c>
      <c r="B332" s="289">
        <f>実施計画様式!AD401</f>
        <v>0</v>
      </c>
      <c r="C332">
        <f t="shared" si="15"/>
        <v>0</v>
      </c>
      <c r="D332">
        <f t="shared" si="16"/>
        <v>0</v>
      </c>
      <c r="E332" t="str">
        <f t="shared" si="17"/>
        <v/>
      </c>
      <c r="K332">
        <v>327</v>
      </c>
    </row>
    <row r="333" spans="1:11" ht="17.25" x14ac:dyDescent="0.15">
      <c r="A333">
        <v>328</v>
      </c>
      <c r="B333" s="289">
        <f>実施計画様式!AD402</f>
        <v>0</v>
      </c>
      <c r="C333">
        <f t="shared" si="15"/>
        <v>0</v>
      </c>
      <c r="D333">
        <f t="shared" si="16"/>
        <v>0</v>
      </c>
      <c r="E333" t="str">
        <f t="shared" si="17"/>
        <v/>
      </c>
      <c r="K333">
        <v>328</v>
      </c>
    </row>
    <row r="334" spans="1:11" ht="17.25" x14ac:dyDescent="0.15">
      <c r="A334">
        <v>329</v>
      </c>
      <c r="B334" s="289">
        <f>実施計画様式!AD403</f>
        <v>0</v>
      </c>
      <c r="C334">
        <f t="shared" si="15"/>
        <v>0</v>
      </c>
      <c r="D334">
        <f t="shared" si="16"/>
        <v>0</v>
      </c>
      <c r="E334" t="str">
        <f t="shared" si="17"/>
        <v/>
      </c>
      <c r="K334">
        <v>329</v>
      </c>
    </row>
    <row r="335" spans="1:11" ht="17.25" x14ac:dyDescent="0.15">
      <c r="A335">
        <v>330</v>
      </c>
      <c r="B335" s="289">
        <f>実施計画様式!AD404</f>
        <v>0</v>
      </c>
      <c r="C335">
        <f t="shared" si="15"/>
        <v>0</v>
      </c>
      <c r="D335">
        <f t="shared" si="16"/>
        <v>0</v>
      </c>
      <c r="E335" t="str">
        <f t="shared" si="17"/>
        <v/>
      </c>
      <c r="K335">
        <v>330</v>
      </c>
    </row>
    <row r="336" spans="1:11" ht="17.25" x14ac:dyDescent="0.15">
      <c r="A336">
        <v>331</v>
      </c>
      <c r="B336" s="289">
        <f>実施計画様式!AD405</f>
        <v>0</v>
      </c>
      <c r="C336">
        <f t="shared" si="15"/>
        <v>0</v>
      </c>
      <c r="D336">
        <f t="shared" si="16"/>
        <v>0</v>
      </c>
      <c r="E336" t="str">
        <f t="shared" si="17"/>
        <v/>
      </c>
      <c r="K336">
        <v>331</v>
      </c>
    </row>
    <row r="337" spans="1:11" ht="17.25" x14ac:dyDescent="0.15">
      <c r="A337">
        <v>332</v>
      </c>
      <c r="B337" s="289">
        <f>実施計画様式!AD406</f>
        <v>0</v>
      </c>
      <c r="C337">
        <f t="shared" si="15"/>
        <v>0</v>
      </c>
      <c r="D337">
        <f t="shared" si="16"/>
        <v>0</v>
      </c>
      <c r="E337" t="str">
        <f t="shared" si="17"/>
        <v/>
      </c>
      <c r="K337">
        <v>332</v>
      </c>
    </row>
    <row r="338" spans="1:11" ht="17.25" x14ac:dyDescent="0.15">
      <c r="A338">
        <v>333</v>
      </c>
      <c r="B338" s="289">
        <f>実施計画様式!AD407</f>
        <v>0</v>
      </c>
      <c r="C338">
        <f t="shared" si="15"/>
        <v>0</v>
      </c>
      <c r="D338">
        <f t="shared" si="16"/>
        <v>0</v>
      </c>
      <c r="E338" t="str">
        <f t="shared" si="17"/>
        <v/>
      </c>
      <c r="K338">
        <v>333</v>
      </c>
    </row>
    <row r="339" spans="1:11" ht="17.25" x14ac:dyDescent="0.15">
      <c r="A339">
        <v>334</v>
      </c>
      <c r="B339" s="289">
        <f>実施計画様式!AD408</f>
        <v>0</v>
      </c>
      <c r="C339">
        <f t="shared" si="15"/>
        <v>0</v>
      </c>
      <c r="D339">
        <f t="shared" si="16"/>
        <v>0</v>
      </c>
      <c r="E339" t="str">
        <f t="shared" si="17"/>
        <v/>
      </c>
      <c r="K339">
        <v>334</v>
      </c>
    </row>
    <row r="340" spans="1:11" ht="17.25" x14ac:dyDescent="0.15">
      <c r="A340">
        <v>335</v>
      </c>
      <c r="B340" s="289">
        <f>実施計画様式!AD409</f>
        <v>0</v>
      </c>
      <c r="C340">
        <f t="shared" si="15"/>
        <v>0</v>
      </c>
      <c r="D340">
        <f t="shared" si="16"/>
        <v>0</v>
      </c>
      <c r="E340" t="str">
        <f t="shared" si="17"/>
        <v/>
      </c>
      <c r="K340">
        <v>335</v>
      </c>
    </row>
    <row r="341" spans="1:11" ht="17.25" x14ac:dyDescent="0.15">
      <c r="A341">
        <v>336</v>
      </c>
      <c r="B341" s="289">
        <f>実施計画様式!AD410</f>
        <v>0</v>
      </c>
      <c r="C341">
        <f t="shared" si="15"/>
        <v>0</v>
      </c>
      <c r="D341">
        <f t="shared" si="16"/>
        <v>0</v>
      </c>
      <c r="E341" t="str">
        <f t="shared" si="17"/>
        <v/>
      </c>
      <c r="K341">
        <v>336</v>
      </c>
    </row>
    <row r="342" spans="1:11" ht="17.25" x14ac:dyDescent="0.15">
      <c r="A342">
        <v>337</v>
      </c>
      <c r="B342" s="289">
        <f>実施計画様式!AD411</f>
        <v>0</v>
      </c>
      <c r="C342">
        <f t="shared" si="15"/>
        <v>0</v>
      </c>
      <c r="D342">
        <f t="shared" si="16"/>
        <v>0</v>
      </c>
      <c r="E342" t="str">
        <f t="shared" si="17"/>
        <v/>
      </c>
      <c r="K342">
        <v>337</v>
      </c>
    </row>
    <row r="343" spans="1:11" ht="17.25" x14ac:dyDescent="0.15">
      <c r="A343">
        <v>338</v>
      </c>
      <c r="B343" s="289">
        <f>実施計画様式!AD412</f>
        <v>0</v>
      </c>
      <c r="C343">
        <f t="shared" si="15"/>
        <v>0</v>
      </c>
      <c r="D343">
        <f t="shared" si="16"/>
        <v>0</v>
      </c>
      <c r="E343" t="str">
        <f t="shared" si="17"/>
        <v/>
      </c>
      <c r="K343">
        <v>338</v>
      </c>
    </row>
    <row r="344" spans="1:11" ht="17.25" x14ac:dyDescent="0.15">
      <c r="A344">
        <v>339</v>
      </c>
      <c r="B344" s="289">
        <f>実施計画様式!AD413</f>
        <v>0</v>
      </c>
      <c r="C344">
        <f t="shared" si="15"/>
        <v>0</v>
      </c>
      <c r="D344">
        <f t="shared" si="16"/>
        <v>0</v>
      </c>
      <c r="E344" t="str">
        <f t="shared" si="17"/>
        <v/>
      </c>
      <c r="K344">
        <v>339</v>
      </c>
    </row>
    <row r="345" spans="1:11" ht="17.25" x14ac:dyDescent="0.15">
      <c r="A345">
        <v>340</v>
      </c>
      <c r="B345" s="289">
        <f>実施計画様式!AD414</f>
        <v>0</v>
      </c>
      <c r="C345">
        <f t="shared" si="15"/>
        <v>0</v>
      </c>
      <c r="D345">
        <f t="shared" si="16"/>
        <v>0</v>
      </c>
      <c r="E345" t="str">
        <f t="shared" si="17"/>
        <v/>
      </c>
      <c r="K345">
        <v>340</v>
      </c>
    </row>
    <row r="346" spans="1:11" ht="17.25" x14ac:dyDescent="0.15">
      <c r="A346">
        <v>341</v>
      </c>
      <c r="B346" s="289">
        <f>実施計画様式!AD415</f>
        <v>0</v>
      </c>
      <c r="C346">
        <f t="shared" si="15"/>
        <v>0</v>
      </c>
      <c r="D346">
        <f t="shared" si="16"/>
        <v>0</v>
      </c>
      <c r="E346" t="str">
        <f t="shared" si="17"/>
        <v/>
      </c>
      <c r="K346">
        <v>341</v>
      </c>
    </row>
    <row r="347" spans="1:11" ht="17.25" x14ac:dyDescent="0.15">
      <c r="A347">
        <v>342</v>
      </c>
      <c r="B347" s="289">
        <f>実施計画様式!AD416</f>
        <v>0</v>
      </c>
      <c r="C347">
        <f t="shared" si="15"/>
        <v>0</v>
      </c>
      <c r="D347">
        <f t="shared" si="16"/>
        <v>0</v>
      </c>
      <c r="E347" t="str">
        <f t="shared" si="17"/>
        <v/>
      </c>
      <c r="K347">
        <v>342</v>
      </c>
    </row>
    <row r="348" spans="1:11" ht="17.25" x14ac:dyDescent="0.15">
      <c r="A348">
        <v>343</v>
      </c>
      <c r="B348" s="289">
        <f>実施計画様式!AD417</f>
        <v>0</v>
      </c>
      <c r="C348">
        <f t="shared" si="15"/>
        <v>0</v>
      </c>
      <c r="D348">
        <f t="shared" si="16"/>
        <v>0</v>
      </c>
      <c r="E348" t="str">
        <f t="shared" si="17"/>
        <v/>
      </c>
      <c r="K348">
        <v>343</v>
      </c>
    </row>
    <row r="349" spans="1:11" ht="17.25" x14ac:dyDescent="0.15">
      <c r="A349">
        <v>344</v>
      </c>
      <c r="B349" s="289">
        <f>実施計画様式!AD418</f>
        <v>0</v>
      </c>
      <c r="C349">
        <f t="shared" si="15"/>
        <v>0</v>
      </c>
      <c r="D349">
        <f t="shared" si="16"/>
        <v>0</v>
      </c>
      <c r="E349" t="str">
        <f t="shared" si="17"/>
        <v/>
      </c>
      <c r="K349">
        <v>344</v>
      </c>
    </row>
    <row r="350" spans="1:11" ht="17.25" x14ac:dyDescent="0.15">
      <c r="A350">
        <v>345</v>
      </c>
      <c r="B350" s="289">
        <f>実施計画様式!AD419</f>
        <v>0</v>
      </c>
      <c r="C350">
        <f t="shared" si="15"/>
        <v>0</v>
      </c>
      <c r="D350">
        <f t="shared" si="16"/>
        <v>0</v>
      </c>
      <c r="E350" t="str">
        <f t="shared" si="17"/>
        <v/>
      </c>
      <c r="K350">
        <v>345</v>
      </c>
    </row>
    <row r="351" spans="1:11" ht="17.25" x14ac:dyDescent="0.15">
      <c r="A351">
        <v>346</v>
      </c>
      <c r="B351" s="289">
        <f>実施計画様式!AD420</f>
        <v>0</v>
      </c>
      <c r="C351">
        <f t="shared" si="15"/>
        <v>0</v>
      </c>
      <c r="D351">
        <f t="shared" si="16"/>
        <v>0</v>
      </c>
      <c r="E351" t="str">
        <f t="shared" si="17"/>
        <v/>
      </c>
      <c r="K351">
        <v>346</v>
      </c>
    </row>
    <row r="352" spans="1:11" ht="17.25" x14ac:dyDescent="0.15">
      <c r="A352">
        <v>347</v>
      </c>
      <c r="B352" s="289">
        <f>実施計画様式!AD421</f>
        <v>0</v>
      </c>
      <c r="C352">
        <f t="shared" si="15"/>
        <v>0</v>
      </c>
      <c r="D352">
        <f t="shared" si="16"/>
        <v>0</v>
      </c>
      <c r="E352" t="str">
        <f t="shared" si="17"/>
        <v/>
      </c>
      <c r="K352">
        <v>347</v>
      </c>
    </row>
    <row r="353" spans="1:11" ht="17.25" x14ac:dyDescent="0.15">
      <c r="A353">
        <v>348</v>
      </c>
      <c r="B353" s="289">
        <f>実施計画様式!AD422</f>
        <v>0</v>
      </c>
      <c r="C353">
        <f t="shared" si="15"/>
        <v>0</v>
      </c>
      <c r="D353">
        <f t="shared" si="16"/>
        <v>0</v>
      </c>
      <c r="E353" t="str">
        <f t="shared" si="17"/>
        <v/>
      </c>
      <c r="K353">
        <v>348</v>
      </c>
    </row>
    <row r="354" spans="1:11" ht="17.25" x14ac:dyDescent="0.15">
      <c r="A354">
        <v>349</v>
      </c>
      <c r="B354" s="289">
        <f>実施計画様式!AD423</f>
        <v>0</v>
      </c>
      <c r="C354">
        <f t="shared" si="15"/>
        <v>0</v>
      </c>
      <c r="D354">
        <f t="shared" si="16"/>
        <v>0</v>
      </c>
      <c r="E354" t="str">
        <f t="shared" si="17"/>
        <v/>
      </c>
      <c r="K354">
        <v>349</v>
      </c>
    </row>
    <row r="355" spans="1:11" ht="17.25" x14ac:dyDescent="0.15">
      <c r="A355">
        <v>350</v>
      </c>
      <c r="B355" s="289">
        <f>実施計画様式!AD424</f>
        <v>0</v>
      </c>
      <c r="C355">
        <f t="shared" si="15"/>
        <v>0</v>
      </c>
      <c r="D355">
        <f t="shared" si="16"/>
        <v>0</v>
      </c>
      <c r="E355" t="str">
        <f t="shared" si="17"/>
        <v/>
      </c>
      <c r="K355">
        <v>350</v>
      </c>
    </row>
    <row r="356" spans="1:11" ht="17.25" x14ac:dyDescent="0.15">
      <c r="A356">
        <v>351</v>
      </c>
      <c r="B356" s="289">
        <f>実施計画様式!AD425</f>
        <v>0</v>
      </c>
      <c r="C356">
        <f t="shared" si="15"/>
        <v>0</v>
      </c>
      <c r="D356">
        <f t="shared" si="16"/>
        <v>0</v>
      </c>
      <c r="E356" t="str">
        <f t="shared" si="17"/>
        <v/>
      </c>
      <c r="K356">
        <v>351</v>
      </c>
    </row>
    <row r="357" spans="1:11" ht="17.25" x14ac:dyDescent="0.15">
      <c r="A357">
        <v>352</v>
      </c>
      <c r="B357" s="289">
        <f>実施計画様式!AD426</f>
        <v>0</v>
      </c>
      <c r="C357">
        <f t="shared" si="15"/>
        <v>0</v>
      </c>
      <c r="D357">
        <f t="shared" si="16"/>
        <v>0</v>
      </c>
      <c r="E357" t="str">
        <f t="shared" si="17"/>
        <v/>
      </c>
      <c r="K357">
        <v>352</v>
      </c>
    </row>
    <row r="358" spans="1:11" ht="17.25" x14ac:dyDescent="0.15">
      <c r="A358">
        <v>353</v>
      </c>
      <c r="B358" s="289">
        <f>実施計画様式!AD427</f>
        <v>0</v>
      </c>
      <c r="C358">
        <f t="shared" si="15"/>
        <v>0</v>
      </c>
      <c r="D358">
        <f t="shared" si="16"/>
        <v>0</v>
      </c>
      <c r="E358" t="str">
        <f t="shared" si="17"/>
        <v/>
      </c>
      <c r="K358">
        <v>353</v>
      </c>
    </row>
    <row r="359" spans="1:11" ht="17.25" x14ac:dyDescent="0.15">
      <c r="A359">
        <v>354</v>
      </c>
      <c r="B359" s="289">
        <f>実施計画様式!AD428</f>
        <v>0</v>
      </c>
      <c r="C359">
        <f t="shared" si="15"/>
        <v>0</v>
      </c>
      <c r="D359">
        <f t="shared" si="16"/>
        <v>0</v>
      </c>
      <c r="E359" t="str">
        <f t="shared" si="17"/>
        <v/>
      </c>
      <c r="K359">
        <v>354</v>
      </c>
    </row>
    <row r="360" spans="1:11" ht="17.25" x14ac:dyDescent="0.15">
      <c r="A360">
        <v>355</v>
      </c>
      <c r="B360" s="289">
        <f>実施計画様式!AD429</f>
        <v>0</v>
      </c>
      <c r="C360">
        <f t="shared" si="15"/>
        <v>0</v>
      </c>
      <c r="D360">
        <f t="shared" si="16"/>
        <v>0</v>
      </c>
      <c r="E360" t="str">
        <f t="shared" si="17"/>
        <v/>
      </c>
      <c r="K360">
        <v>355</v>
      </c>
    </row>
    <row r="361" spans="1:11" ht="17.25" x14ac:dyDescent="0.15">
      <c r="A361">
        <v>356</v>
      </c>
      <c r="B361" s="289">
        <f>実施計画様式!AD430</f>
        <v>0</v>
      </c>
      <c r="C361">
        <f t="shared" si="15"/>
        <v>0</v>
      </c>
      <c r="D361">
        <f t="shared" si="16"/>
        <v>0</v>
      </c>
      <c r="E361" t="str">
        <f t="shared" si="17"/>
        <v/>
      </c>
      <c r="K361">
        <v>356</v>
      </c>
    </row>
    <row r="362" spans="1:11" ht="17.25" x14ac:dyDescent="0.15">
      <c r="A362">
        <v>357</v>
      </c>
      <c r="B362" s="289">
        <f>実施計画様式!AD431</f>
        <v>0</v>
      </c>
      <c r="C362">
        <f t="shared" si="15"/>
        <v>0</v>
      </c>
      <c r="D362">
        <f t="shared" si="16"/>
        <v>0</v>
      </c>
      <c r="E362" t="str">
        <f t="shared" si="17"/>
        <v/>
      </c>
      <c r="K362">
        <v>357</v>
      </c>
    </row>
    <row r="363" spans="1:11" ht="17.25" x14ac:dyDescent="0.15">
      <c r="A363">
        <v>358</v>
      </c>
      <c r="B363" s="289">
        <f>実施計画様式!AD432</f>
        <v>0</v>
      </c>
      <c r="C363">
        <f t="shared" si="15"/>
        <v>0</v>
      </c>
      <c r="D363">
        <f t="shared" si="16"/>
        <v>0</v>
      </c>
      <c r="E363" t="str">
        <f t="shared" si="17"/>
        <v/>
      </c>
      <c r="K363">
        <v>358</v>
      </c>
    </row>
    <row r="364" spans="1:11" ht="17.25" x14ac:dyDescent="0.15">
      <c r="A364">
        <v>359</v>
      </c>
      <c r="B364" s="289">
        <f>実施計画様式!AD433</f>
        <v>0</v>
      </c>
      <c r="C364">
        <f t="shared" si="15"/>
        <v>0</v>
      </c>
      <c r="D364">
        <f t="shared" si="16"/>
        <v>0</v>
      </c>
      <c r="E364" t="str">
        <f t="shared" si="17"/>
        <v/>
      </c>
      <c r="K364">
        <v>359</v>
      </c>
    </row>
    <row r="365" spans="1:11" ht="17.25" x14ac:dyDescent="0.15">
      <c r="A365">
        <v>360</v>
      </c>
      <c r="B365" s="289">
        <f>実施計画様式!AD434</f>
        <v>0</v>
      </c>
      <c r="C365">
        <f t="shared" si="15"/>
        <v>0</v>
      </c>
      <c r="D365">
        <f t="shared" si="16"/>
        <v>0</v>
      </c>
      <c r="E365" t="str">
        <f t="shared" si="17"/>
        <v/>
      </c>
      <c r="K365">
        <v>360</v>
      </c>
    </row>
    <row r="366" spans="1:11" ht="17.25" x14ac:dyDescent="0.15">
      <c r="A366">
        <v>361</v>
      </c>
      <c r="B366" s="289">
        <f>実施計画様式!AD435</f>
        <v>0</v>
      </c>
      <c r="C366">
        <f t="shared" si="15"/>
        <v>0</v>
      </c>
      <c r="D366">
        <f t="shared" si="16"/>
        <v>0</v>
      </c>
      <c r="E366" t="str">
        <f t="shared" si="17"/>
        <v/>
      </c>
      <c r="K366">
        <v>361</v>
      </c>
    </row>
    <row r="367" spans="1:11" ht="17.25" x14ac:dyDescent="0.15">
      <c r="A367">
        <v>362</v>
      </c>
      <c r="B367" s="289">
        <f>実施計画様式!AD436</f>
        <v>0</v>
      </c>
      <c r="C367">
        <f t="shared" si="15"/>
        <v>0</v>
      </c>
      <c r="D367">
        <f t="shared" si="16"/>
        <v>0</v>
      </c>
      <c r="E367" t="str">
        <f t="shared" si="17"/>
        <v/>
      </c>
      <c r="K367">
        <v>362</v>
      </c>
    </row>
    <row r="368" spans="1:11" ht="17.25" x14ac:dyDescent="0.15">
      <c r="A368">
        <v>363</v>
      </c>
      <c r="B368" s="289">
        <f>実施計画様式!AD437</f>
        <v>0</v>
      </c>
      <c r="C368">
        <f t="shared" si="15"/>
        <v>0</v>
      </c>
      <c r="D368">
        <f t="shared" si="16"/>
        <v>0</v>
      </c>
      <c r="E368" t="str">
        <f t="shared" si="17"/>
        <v/>
      </c>
      <c r="K368">
        <v>363</v>
      </c>
    </row>
    <row r="369" spans="1:11" ht="17.25" x14ac:dyDescent="0.15">
      <c r="A369">
        <v>364</v>
      </c>
      <c r="B369" s="289">
        <f>実施計画様式!AD438</f>
        <v>0</v>
      </c>
      <c r="C369">
        <f t="shared" si="15"/>
        <v>0</v>
      </c>
      <c r="D369">
        <f t="shared" si="16"/>
        <v>0</v>
      </c>
      <c r="E369" t="str">
        <f t="shared" si="17"/>
        <v/>
      </c>
      <c r="K369">
        <v>364</v>
      </c>
    </row>
    <row r="370" spans="1:11" ht="17.25" x14ac:dyDescent="0.15">
      <c r="A370">
        <v>365</v>
      </c>
      <c r="B370" s="289">
        <f>実施計画様式!AD439</f>
        <v>0</v>
      </c>
      <c r="C370">
        <f t="shared" si="15"/>
        <v>0</v>
      </c>
      <c r="D370">
        <f t="shared" si="16"/>
        <v>0</v>
      </c>
      <c r="E370" t="str">
        <f t="shared" si="17"/>
        <v/>
      </c>
      <c r="K370">
        <v>365</v>
      </c>
    </row>
    <row r="371" spans="1:11" ht="17.25" x14ac:dyDescent="0.15">
      <c r="A371">
        <v>366</v>
      </c>
      <c r="B371" s="289">
        <f>実施計画様式!AD440</f>
        <v>0</v>
      </c>
      <c r="C371">
        <f t="shared" si="15"/>
        <v>0</v>
      </c>
      <c r="D371">
        <f t="shared" si="16"/>
        <v>0</v>
      </c>
      <c r="E371" t="str">
        <f t="shared" si="17"/>
        <v/>
      </c>
      <c r="K371">
        <v>366</v>
      </c>
    </row>
    <row r="372" spans="1:11" ht="17.25" x14ac:dyDescent="0.15">
      <c r="A372">
        <v>367</v>
      </c>
      <c r="B372" s="289">
        <f>実施計画様式!AD441</f>
        <v>0</v>
      </c>
      <c r="C372">
        <f t="shared" si="15"/>
        <v>0</v>
      </c>
      <c r="D372">
        <f t="shared" si="16"/>
        <v>0</v>
      </c>
      <c r="E372" t="str">
        <f t="shared" si="17"/>
        <v/>
      </c>
      <c r="K372">
        <v>367</v>
      </c>
    </row>
    <row r="373" spans="1:11" ht="17.25" x14ac:dyDescent="0.15">
      <c r="A373">
        <v>368</v>
      </c>
      <c r="B373" s="289">
        <f>実施計画様式!AD442</f>
        <v>0</v>
      </c>
      <c r="C373">
        <f t="shared" si="15"/>
        <v>0</v>
      </c>
      <c r="D373">
        <f t="shared" si="16"/>
        <v>0</v>
      </c>
      <c r="E373" t="str">
        <f t="shared" si="17"/>
        <v/>
      </c>
      <c r="K373">
        <v>368</v>
      </c>
    </row>
    <row r="374" spans="1:11" ht="17.25" x14ac:dyDescent="0.15">
      <c r="A374">
        <v>369</v>
      </c>
      <c r="B374" s="289">
        <f>実施計画様式!AD443</f>
        <v>0</v>
      </c>
      <c r="C374">
        <f t="shared" si="15"/>
        <v>0</v>
      </c>
      <c r="D374">
        <f t="shared" si="16"/>
        <v>0</v>
      </c>
      <c r="E374" t="str">
        <f t="shared" si="17"/>
        <v/>
      </c>
      <c r="K374">
        <v>369</v>
      </c>
    </row>
    <row r="375" spans="1:11" ht="17.25" x14ac:dyDescent="0.15">
      <c r="A375">
        <v>370</v>
      </c>
      <c r="B375" s="289">
        <f>実施計画様式!AD444</f>
        <v>0</v>
      </c>
      <c r="C375">
        <f t="shared" si="15"/>
        <v>0</v>
      </c>
      <c r="D375">
        <f t="shared" si="16"/>
        <v>0</v>
      </c>
      <c r="E375" t="str">
        <f t="shared" si="17"/>
        <v/>
      </c>
      <c r="K375">
        <v>370</v>
      </c>
    </row>
    <row r="376" spans="1:11" ht="17.25" x14ac:dyDescent="0.15">
      <c r="A376">
        <v>371</v>
      </c>
      <c r="B376" s="289">
        <f>実施計画様式!AD445</f>
        <v>0</v>
      </c>
      <c r="C376">
        <f t="shared" si="15"/>
        <v>0</v>
      </c>
      <c r="D376">
        <f t="shared" si="16"/>
        <v>0</v>
      </c>
      <c r="E376" t="str">
        <f t="shared" si="17"/>
        <v/>
      </c>
      <c r="K376">
        <v>371</v>
      </c>
    </row>
    <row r="377" spans="1:11" ht="17.25" x14ac:dyDescent="0.15">
      <c r="A377">
        <v>372</v>
      </c>
      <c r="B377" s="289">
        <f>実施計画様式!AD446</f>
        <v>0</v>
      </c>
      <c r="C377">
        <f t="shared" si="15"/>
        <v>0</v>
      </c>
      <c r="D377">
        <f t="shared" si="16"/>
        <v>0</v>
      </c>
      <c r="E377" t="str">
        <f t="shared" si="17"/>
        <v/>
      </c>
      <c r="K377">
        <v>372</v>
      </c>
    </row>
    <row r="378" spans="1:11" ht="17.25" x14ac:dyDescent="0.15">
      <c r="A378">
        <v>373</v>
      </c>
      <c r="B378" s="289">
        <f>実施計画様式!AD447</f>
        <v>0</v>
      </c>
      <c r="C378">
        <f t="shared" si="15"/>
        <v>0</v>
      </c>
      <c r="D378">
        <f t="shared" si="16"/>
        <v>0</v>
      </c>
      <c r="E378" t="str">
        <f t="shared" si="17"/>
        <v/>
      </c>
      <c r="K378">
        <v>373</v>
      </c>
    </row>
    <row r="379" spans="1:11" ht="17.25" x14ac:dyDescent="0.15">
      <c r="A379">
        <v>374</v>
      </c>
      <c r="B379" s="289">
        <f>実施計画様式!AD448</f>
        <v>0</v>
      </c>
      <c r="C379">
        <f t="shared" si="15"/>
        <v>0</v>
      </c>
      <c r="D379">
        <f t="shared" si="16"/>
        <v>0</v>
      </c>
      <c r="E379" t="str">
        <f t="shared" si="17"/>
        <v/>
      </c>
      <c r="K379">
        <v>374</v>
      </c>
    </row>
    <row r="380" spans="1:11" ht="17.25" x14ac:dyDescent="0.15">
      <c r="A380">
        <v>375</v>
      </c>
      <c r="B380" s="289">
        <f>実施計画様式!AD449</f>
        <v>0</v>
      </c>
      <c r="C380">
        <f t="shared" si="15"/>
        <v>0</v>
      </c>
      <c r="D380">
        <f t="shared" si="16"/>
        <v>0</v>
      </c>
      <c r="E380" t="str">
        <f t="shared" si="17"/>
        <v/>
      </c>
      <c r="K380">
        <v>375</v>
      </c>
    </row>
    <row r="381" spans="1:11" ht="17.25" x14ac:dyDescent="0.15">
      <c r="A381">
        <v>376</v>
      </c>
      <c r="B381" s="289">
        <f>実施計画様式!AD450</f>
        <v>0</v>
      </c>
      <c r="C381">
        <f t="shared" si="15"/>
        <v>0</v>
      </c>
      <c r="D381">
        <f t="shared" si="16"/>
        <v>0</v>
      </c>
      <c r="E381" t="str">
        <f t="shared" si="17"/>
        <v/>
      </c>
      <c r="K381">
        <v>376</v>
      </c>
    </row>
    <row r="382" spans="1:11" ht="17.25" x14ac:dyDescent="0.15">
      <c r="A382">
        <v>377</v>
      </c>
      <c r="B382" s="289">
        <f>実施計画様式!AD451</f>
        <v>0</v>
      </c>
      <c r="C382">
        <f t="shared" si="15"/>
        <v>0</v>
      </c>
      <c r="D382">
        <f t="shared" si="16"/>
        <v>0</v>
      </c>
      <c r="E382" t="str">
        <f t="shared" si="17"/>
        <v/>
      </c>
      <c r="K382">
        <v>377</v>
      </c>
    </row>
    <row r="383" spans="1:11" ht="17.25" x14ac:dyDescent="0.15">
      <c r="A383">
        <v>378</v>
      </c>
      <c r="B383" s="289">
        <f>実施計画様式!AD452</f>
        <v>0</v>
      </c>
      <c r="C383">
        <f t="shared" si="15"/>
        <v>0</v>
      </c>
      <c r="D383">
        <f t="shared" si="16"/>
        <v>0</v>
      </c>
      <c r="E383" t="str">
        <f t="shared" si="17"/>
        <v/>
      </c>
      <c r="K383">
        <v>378</v>
      </c>
    </row>
    <row r="384" spans="1:11" ht="17.25" x14ac:dyDescent="0.15">
      <c r="A384">
        <v>379</v>
      </c>
      <c r="B384" s="289">
        <f>実施計画様式!AD453</f>
        <v>0</v>
      </c>
      <c r="C384">
        <f t="shared" si="15"/>
        <v>0</v>
      </c>
      <c r="D384">
        <f t="shared" si="16"/>
        <v>0</v>
      </c>
      <c r="E384" t="str">
        <f t="shared" si="17"/>
        <v/>
      </c>
      <c r="K384">
        <v>379</v>
      </c>
    </row>
    <row r="385" spans="1:11" ht="17.25" x14ac:dyDescent="0.15">
      <c r="A385">
        <v>380</v>
      </c>
      <c r="B385" s="289">
        <f>実施計画様式!AD454</f>
        <v>0</v>
      </c>
      <c r="C385">
        <f t="shared" si="15"/>
        <v>0</v>
      </c>
      <c r="D385">
        <f t="shared" si="16"/>
        <v>0</v>
      </c>
      <c r="E385" t="str">
        <f t="shared" si="17"/>
        <v/>
      </c>
      <c r="K385">
        <v>380</v>
      </c>
    </row>
    <row r="386" spans="1:11" ht="17.25" x14ac:dyDescent="0.15">
      <c r="A386">
        <v>381</v>
      </c>
      <c r="B386" s="289">
        <f>実施計画様式!AD455</f>
        <v>0</v>
      </c>
      <c r="C386">
        <f t="shared" si="15"/>
        <v>0</v>
      </c>
      <c r="D386">
        <f t="shared" si="16"/>
        <v>0</v>
      </c>
      <c r="E386" t="str">
        <f t="shared" si="17"/>
        <v/>
      </c>
      <c r="K386">
        <v>381</v>
      </c>
    </row>
    <row r="387" spans="1:11" ht="17.25" x14ac:dyDescent="0.15">
      <c r="A387">
        <v>382</v>
      </c>
      <c r="B387" s="289">
        <f>実施計画様式!AD456</f>
        <v>0</v>
      </c>
      <c r="C387">
        <f t="shared" si="15"/>
        <v>0</v>
      </c>
      <c r="D387">
        <f t="shared" si="16"/>
        <v>0</v>
      </c>
      <c r="E387" t="str">
        <f t="shared" si="17"/>
        <v/>
      </c>
      <c r="K387">
        <v>382</v>
      </c>
    </row>
    <row r="388" spans="1:11" ht="17.25" x14ac:dyDescent="0.15">
      <c r="A388">
        <v>383</v>
      </c>
      <c r="B388" s="289">
        <f>実施計画様式!AD457</f>
        <v>0</v>
      </c>
      <c r="C388">
        <f t="shared" si="15"/>
        <v>0</v>
      </c>
      <c r="D388">
        <f t="shared" si="16"/>
        <v>0</v>
      </c>
      <c r="E388" t="str">
        <f t="shared" si="17"/>
        <v/>
      </c>
      <c r="K388">
        <v>383</v>
      </c>
    </row>
    <row r="389" spans="1:11" ht="17.25" x14ac:dyDescent="0.15">
      <c r="A389">
        <v>384</v>
      </c>
      <c r="B389" s="289">
        <f>実施計画様式!AD458</f>
        <v>0</v>
      </c>
      <c r="C389">
        <f t="shared" si="15"/>
        <v>0</v>
      </c>
      <c r="D389">
        <f t="shared" si="16"/>
        <v>0</v>
      </c>
      <c r="E389" t="str">
        <f t="shared" si="17"/>
        <v/>
      </c>
      <c r="K389">
        <v>384</v>
      </c>
    </row>
    <row r="390" spans="1:11" ht="17.25" customHeight="1" x14ac:dyDescent="0.15">
      <c r="A390">
        <v>385</v>
      </c>
      <c r="B390" s="289">
        <f>実施計画様式!AD459</f>
        <v>0</v>
      </c>
      <c r="C390">
        <f t="shared" si="15"/>
        <v>0</v>
      </c>
      <c r="D390">
        <f t="shared" si="16"/>
        <v>0</v>
      </c>
      <c r="E390" t="str">
        <f t="shared" si="17"/>
        <v/>
      </c>
      <c r="K390">
        <v>385</v>
      </c>
    </row>
    <row r="391" spans="1:11" ht="17.25" customHeight="1" x14ac:dyDescent="0.15">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289">
        <f>実施計画様式!AD461</f>
        <v>0</v>
      </c>
      <c r="C392">
        <f t="shared" si="18"/>
        <v>0</v>
      </c>
      <c r="D392">
        <f t="shared" si="19"/>
        <v>0</v>
      </c>
      <c r="E392" t="str">
        <f t="shared" si="20"/>
        <v/>
      </c>
      <c r="K392">
        <v>387</v>
      </c>
    </row>
    <row r="393" spans="1:11" ht="17.25" customHeight="1" x14ac:dyDescent="0.15">
      <c r="A393">
        <v>388</v>
      </c>
      <c r="B393" s="289">
        <f>実施計画様式!AD462</f>
        <v>0</v>
      </c>
      <c r="C393">
        <f t="shared" si="18"/>
        <v>0</v>
      </c>
      <c r="D393">
        <f t="shared" si="19"/>
        <v>0</v>
      </c>
      <c r="E393" t="str">
        <f t="shared" si="20"/>
        <v/>
      </c>
      <c r="K393">
        <v>388</v>
      </c>
    </row>
    <row r="394" spans="1:11" ht="17.25" customHeight="1" x14ac:dyDescent="0.15">
      <c r="A394">
        <v>389</v>
      </c>
      <c r="B394" s="289">
        <f>実施計画様式!AD463</f>
        <v>0</v>
      </c>
      <c r="C394">
        <f t="shared" si="18"/>
        <v>0</v>
      </c>
      <c r="D394">
        <f t="shared" si="19"/>
        <v>0</v>
      </c>
      <c r="E394" t="str">
        <f t="shared" si="20"/>
        <v/>
      </c>
      <c r="K394">
        <v>389</v>
      </c>
    </row>
    <row r="395" spans="1:11" ht="17.25" customHeight="1" x14ac:dyDescent="0.15">
      <c r="A395">
        <v>390</v>
      </c>
      <c r="B395" s="289">
        <f>実施計画様式!AD464</f>
        <v>0</v>
      </c>
      <c r="C395">
        <f t="shared" si="18"/>
        <v>0</v>
      </c>
      <c r="D395">
        <f t="shared" si="19"/>
        <v>0</v>
      </c>
      <c r="E395" t="str">
        <f t="shared" si="20"/>
        <v/>
      </c>
      <c r="K395">
        <v>390</v>
      </c>
    </row>
    <row r="396" spans="1:11" ht="17.25" customHeight="1" x14ac:dyDescent="0.15">
      <c r="A396">
        <v>391</v>
      </c>
      <c r="B396" s="289">
        <f>実施計画様式!AD465</f>
        <v>0</v>
      </c>
      <c r="C396">
        <f t="shared" si="18"/>
        <v>0</v>
      </c>
      <c r="D396">
        <f t="shared" si="19"/>
        <v>0</v>
      </c>
      <c r="E396" t="str">
        <f t="shared" si="20"/>
        <v/>
      </c>
      <c r="K396">
        <v>391</v>
      </c>
    </row>
    <row r="397" spans="1:11" ht="17.25" customHeight="1" x14ac:dyDescent="0.15">
      <c r="A397">
        <v>392</v>
      </c>
      <c r="B397" s="289">
        <f>実施計画様式!AD466</f>
        <v>0</v>
      </c>
      <c r="C397">
        <f t="shared" si="18"/>
        <v>0</v>
      </c>
      <c r="D397">
        <f t="shared" si="19"/>
        <v>0</v>
      </c>
      <c r="E397" t="str">
        <f t="shared" si="20"/>
        <v/>
      </c>
      <c r="K397">
        <v>392</v>
      </c>
    </row>
    <row r="398" spans="1:11" ht="17.25" customHeight="1" x14ac:dyDescent="0.15">
      <c r="A398">
        <v>393</v>
      </c>
      <c r="B398" s="289">
        <f>実施計画様式!AD467</f>
        <v>0</v>
      </c>
      <c r="C398">
        <f t="shared" si="18"/>
        <v>0</v>
      </c>
      <c r="D398">
        <f t="shared" si="19"/>
        <v>0</v>
      </c>
      <c r="E398" t="str">
        <f t="shared" si="20"/>
        <v/>
      </c>
      <c r="K398">
        <v>393</v>
      </c>
    </row>
    <row r="399" spans="1:11" ht="17.25" customHeight="1" x14ac:dyDescent="0.15">
      <c r="A399">
        <v>394</v>
      </c>
      <c r="B399" s="289">
        <f>実施計画様式!AD468</f>
        <v>0</v>
      </c>
      <c r="C399">
        <f t="shared" si="18"/>
        <v>0</v>
      </c>
      <c r="D399">
        <f t="shared" si="19"/>
        <v>0</v>
      </c>
      <c r="E399" t="str">
        <f t="shared" si="20"/>
        <v/>
      </c>
      <c r="K399">
        <v>394</v>
      </c>
    </row>
    <row r="400" spans="1:11" ht="17.25" customHeight="1" x14ac:dyDescent="0.15">
      <c r="A400">
        <v>395</v>
      </c>
      <c r="B400" s="289">
        <f>実施計画様式!AD469</f>
        <v>0</v>
      </c>
      <c r="C400">
        <f t="shared" si="18"/>
        <v>0</v>
      </c>
      <c r="D400">
        <f t="shared" si="19"/>
        <v>0</v>
      </c>
      <c r="E400" t="str">
        <f t="shared" si="20"/>
        <v/>
      </c>
      <c r="K400">
        <v>395</v>
      </c>
    </row>
    <row r="401" spans="1:11" ht="17.25" customHeight="1" x14ac:dyDescent="0.15">
      <c r="A401">
        <v>396</v>
      </c>
      <c r="B401" s="289">
        <f>実施計画様式!AD470</f>
        <v>0</v>
      </c>
      <c r="C401">
        <f t="shared" si="18"/>
        <v>0</v>
      </c>
      <c r="D401">
        <f t="shared" si="19"/>
        <v>0</v>
      </c>
      <c r="E401" t="str">
        <f t="shared" si="20"/>
        <v/>
      </c>
      <c r="K401">
        <v>396</v>
      </c>
    </row>
    <row r="402" spans="1:11" ht="17.25" x14ac:dyDescent="0.15">
      <c r="A402">
        <v>397</v>
      </c>
      <c r="B402" s="289">
        <f>実施計画様式!AD471</f>
        <v>0</v>
      </c>
      <c r="C402">
        <f t="shared" si="18"/>
        <v>0</v>
      </c>
      <c r="D402">
        <f t="shared" si="19"/>
        <v>0</v>
      </c>
      <c r="E402" t="str">
        <f>IFERROR(VLOOKUP(D402,$K$6:$K$405,1,FALSE),"")</f>
        <v/>
      </c>
      <c r="K402">
        <v>397</v>
      </c>
    </row>
    <row r="403" spans="1:11" ht="17.25" x14ac:dyDescent="0.15">
      <c r="A403">
        <v>398</v>
      </c>
      <c r="B403" s="289">
        <f>実施計画様式!AD472</f>
        <v>0</v>
      </c>
      <c r="C403">
        <f t="shared" si="18"/>
        <v>0</v>
      </c>
      <c r="D403">
        <f t="shared" si="19"/>
        <v>0</v>
      </c>
      <c r="E403" t="str">
        <f>IFERROR(VLOOKUP(D403,$K$6:$K$405,1,FALSE),"")</f>
        <v/>
      </c>
      <c r="K403">
        <v>398</v>
      </c>
    </row>
    <row r="404" spans="1:11" ht="17.25" x14ac:dyDescent="0.15">
      <c r="A404">
        <v>399</v>
      </c>
      <c r="B404" s="289">
        <f>実施計画様式!AD473</f>
        <v>0</v>
      </c>
      <c r="C404">
        <f t="shared" si="18"/>
        <v>0</v>
      </c>
      <c r="D404">
        <f t="shared" si="19"/>
        <v>0</v>
      </c>
      <c r="E404" t="str">
        <f>IFERROR(VLOOKUP(D404,$K$6:$K$405,1,FALSE),"")</f>
        <v/>
      </c>
      <c r="K404">
        <v>399</v>
      </c>
    </row>
    <row r="405" spans="1:11" ht="17.25" x14ac:dyDescent="0.15">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984A0FFCA905C4D8B43BFA1CEC7036C" ma:contentTypeVersion="7" ma:contentTypeDescription="新しいドキュメントを作成します。" ma:contentTypeScope="" ma:versionID="2bf67fde96c8111d521b04284a0afb14">
  <xsd:schema xmlns:xsd="http://www.w3.org/2001/XMLSchema" xmlns:xs="http://www.w3.org/2001/XMLSchema" xmlns:p="http://schemas.microsoft.com/office/2006/metadata/properties" xmlns:ns2="6635e86d-fcac-4862-88b7-fc7de7e3e2c2" targetNamespace="http://schemas.microsoft.com/office/2006/metadata/properties" ma:root="true" ma:fieldsID="638f868555ea5648752a590be5483388" ns2:_="">
    <xsd:import namespace="6635e86d-fcac-4862-88b7-fc7de7e3e2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35e86d-fcac-4862-88b7-fc7de7e3e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983163C7-324B-4A8C-A74A-0BC5390D6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35e86d-fcac-4862-88b7-fc7de7e3e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6635e86d-fcac-4862-88b7-fc7de7e3e2c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144</vt:i4>
      </vt:variant>
    </vt:vector>
  </HeadingPairs>
  <TitlesOfParts>
    <vt:vector size="158"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限!Print_Area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大崎　剛典</cp:lastModifiedBy>
  <cp:revision/>
  <dcterms:created xsi:type="dcterms:W3CDTF">2020-11-19T07:11:50Z</dcterms:created>
  <dcterms:modified xsi:type="dcterms:W3CDTF">2026-03-30T06:31:18Z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0x0101001984A0FFCA905C4D8B43BFA1CEC7036C</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